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55" yWindow="-120" windowWidth="19755" windowHeight="11760" tabRatio="809" activeTab="1"/>
  </bookViews>
  <sheets>
    <sheet name="TOTAIS" sheetId="10" r:id="rId1"/>
    <sheet name="CAMPO I" sheetId="1" r:id="rId2"/>
    <sheet name="CAMPO II" sheetId="2" r:id="rId3"/>
    <sheet name="CAMPO III" sheetId="3" r:id="rId4"/>
    <sheet name="CAMPO IV" sheetId="5" r:id="rId5"/>
    <sheet name="CAMPO V" sheetId="6" r:id="rId6"/>
    <sheet name="CAMPO VI" sheetId="7" r:id="rId7"/>
    <sheet name="CAMPO VII" sheetId="8" r:id="rId8"/>
    <sheet name="CAMPO VIII" sheetId="9" r:id="rId9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6" i="9"/>
  <c r="A10" i="10"/>
  <c r="E9"/>
  <c r="A9"/>
  <c r="A8"/>
  <c r="A7"/>
  <c r="E6"/>
  <c r="A6"/>
  <c r="A5"/>
  <c r="A4"/>
  <c r="A3"/>
  <c r="D103" i="9"/>
  <c r="D102"/>
  <c r="D100"/>
  <c r="D99"/>
  <c r="D97"/>
  <c r="D95"/>
  <c r="D94"/>
  <c r="D92"/>
  <c r="D91"/>
  <c r="D90"/>
  <c r="D89"/>
  <c r="D87"/>
  <c r="D86"/>
  <c r="D84"/>
  <c r="D82"/>
  <c r="D81"/>
  <c r="D80"/>
  <c r="D79"/>
  <c r="D77"/>
  <c r="D76"/>
  <c r="D74"/>
  <c r="D72"/>
  <c r="D70"/>
  <c r="D68"/>
  <c r="D67"/>
  <c r="D66"/>
  <c r="D64"/>
  <c r="D63"/>
  <c r="D62"/>
  <c r="D60"/>
  <c r="D58"/>
  <c r="D55"/>
  <c r="D54"/>
  <c r="D52"/>
  <c r="D50"/>
  <c r="D48"/>
  <c r="D46"/>
  <c r="D45"/>
  <c r="D44"/>
  <c r="D43"/>
  <c r="D42"/>
  <c r="D40"/>
  <c r="D38"/>
  <c r="D37"/>
  <c r="D35"/>
  <c r="D34"/>
  <c r="D33"/>
  <c r="D32"/>
  <c r="D31"/>
  <c r="D30"/>
  <c r="D28"/>
  <c r="D27"/>
  <c r="D26"/>
  <c r="D25"/>
  <c r="D24"/>
  <c r="D23"/>
  <c r="D22"/>
  <c r="D21"/>
  <c r="D20"/>
  <c r="D18"/>
  <c r="D16"/>
  <c r="D15"/>
  <c r="D13"/>
  <c r="D12"/>
  <c r="D11"/>
  <c r="D10"/>
  <c r="D9"/>
  <c r="D7"/>
  <c r="D6"/>
  <c r="D5"/>
  <c r="D4"/>
  <c r="D3"/>
  <c r="D30" i="8"/>
  <c r="D26"/>
  <c r="D24"/>
  <c r="D22"/>
  <c r="D20"/>
  <c r="D19"/>
  <c r="D17"/>
  <c r="D15"/>
  <c r="D13"/>
  <c r="D11"/>
  <c r="D10"/>
  <c r="D9"/>
  <c r="D8"/>
  <c r="D6"/>
  <c r="D4"/>
  <c r="D3"/>
  <c r="D63" i="7"/>
  <c r="D62"/>
  <c r="D60"/>
  <c r="D58"/>
  <c r="D57"/>
  <c r="D56"/>
  <c r="D55"/>
  <c r="D54"/>
  <c r="D52"/>
  <c r="D50"/>
  <c r="D46"/>
  <c r="D49"/>
  <c r="D48"/>
  <c r="D45"/>
  <c r="D43"/>
  <c r="D42"/>
  <c r="D40"/>
  <c r="D39"/>
  <c r="D38"/>
  <c r="D37"/>
  <c r="D35"/>
  <c r="D33"/>
  <c r="D31"/>
  <c r="D29"/>
  <c r="D27"/>
  <c r="D25"/>
  <c r="D23"/>
  <c r="D22"/>
  <c r="D21"/>
  <c r="D20"/>
  <c r="D19"/>
  <c r="D18"/>
  <c r="D17"/>
  <c r="D16"/>
  <c r="D15"/>
  <c r="D14"/>
  <c r="D12"/>
  <c r="D10"/>
  <c r="D9"/>
  <c r="D8"/>
  <c r="D7"/>
  <c r="D4"/>
  <c r="D3"/>
  <c r="D64" s="1"/>
  <c r="E8" i="10" s="1"/>
  <c r="D5" i="7"/>
  <c r="D37" i="6"/>
  <c r="D35"/>
  <c r="D33"/>
  <c r="D31"/>
  <c r="D29"/>
  <c r="D27"/>
  <c r="D25"/>
  <c r="D23"/>
  <c r="D22"/>
  <c r="D21"/>
  <c r="D19"/>
  <c r="D17"/>
  <c r="D16"/>
  <c r="D14"/>
  <c r="D12"/>
  <c r="D10"/>
  <c r="D7"/>
  <c r="D5"/>
  <c r="D9"/>
  <c r="D3"/>
  <c r="D39" i="5"/>
  <c r="D38"/>
  <c r="D36"/>
  <c r="D34"/>
  <c r="D33"/>
  <c r="D30"/>
  <c r="D29"/>
  <c r="D28"/>
  <c r="D26"/>
  <c r="D22"/>
  <c r="D20"/>
  <c r="D18"/>
  <c r="D16"/>
  <c r="D14"/>
  <c r="D12"/>
  <c r="D11"/>
  <c r="D10"/>
  <c r="D9"/>
  <c r="D41" s="1"/>
  <c r="D8"/>
  <c r="D5"/>
  <c r="D24"/>
  <c r="D13"/>
  <c r="D7"/>
  <c r="D3"/>
  <c r="D23" i="3"/>
  <c r="D22"/>
  <c r="D21"/>
  <c r="D20"/>
  <c r="D18"/>
  <c r="D16"/>
  <c r="D15"/>
  <c r="D14"/>
  <c r="D12"/>
  <c r="D10"/>
  <c r="D8"/>
  <c r="D7"/>
  <c r="D6"/>
  <c r="D4"/>
  <c r="D3"/>
  <c r="D33" i="2"/>
  <c r="D31"/>
  <c r="D30"/>
  <c r="D29"/>
  <c r="D28"/>
  <c r="D27"/>
  <c r="D25"/>
  <c r="D24"/>
  <c r="D23"/>
  <c r="D22"/>
  <c r="D21"/>
  <c r="D19"/>
  <c r="D17"/>
  <c r="D15"/>
  <c r="D13"/>
  <c r="D11"/>
  <c r="D9"/>
  <c r="D7"/>
  <c r="D5"/>
  <c r="D3"/>
  <c r="D105" i="9" l="1"/>
  <c r="E10" i="10" s="1"/>
  <c r="D39" i="6"/>
  <c r="E7" i="10" s="1"/>
  <c r="D24" i="3"/>
  <c r="E5" i="10" s="1"/>
  <c r="D35" i="2"/>
  <c r="E4" i="10" s="1"/>
  <c r="D28" i="1"/>
  <c r="D27"/>
  <c r="D26" l="1"/>
  <c r="D24"/>
  <c r="D23"/>
  <c r="D22"/>
  <c r="D21"/>
  <c r="D20"/>
  <c r="D19"/>
  <c r="D18"/>
  <c r="D16"/>
  <c r="D15"/>
  <c r="D14"/>
  <c r="D13"/>
  <c r="D12"/>
  <c r="D11"/>
  <c r="D6"/>
  <c r="D9"/>
  <c r="D8"/>
  <c r="D7"/>
  <c r="D5"/>
  <c r="D4"/>
  <c r="D30" l="1"/>
  <c r="E3" i="10" s="1"/>
  <c r="E11" s="1"/>
</calcChain>
</file>

<file path=xl/sharedStrings.xml><?xml version="1.0" encoding="utf-8"?>
<sst xmlns="http://schemas.openxmlformats.org/spreadsheetml/2006/main" count="653" uniqueCount="598">
  <si>
    <t>CAMPO I – ATIVIDADES DE ENSINO NA UNILA</t>
  </si>
  <si>
    <t xml:space="preserve">Docência em componente curricular de graduação no interstício, podendo ser teórica, prática ou orientada – somatória da carga horária no interstício </t>
  </si>
  <si>
    <t>Até o limite mínimo de 8 (oito) horas semanais</t>
  </si>
  <si>
    <t>Turma diurna de até 20 alunos (Ft 1/6)</t>
  </si>
  <si>
    <t>Turma diurna de 21 a 40 alunos (Ft 1,2/6)</t>
  </si>
  <si>
    <t>Turma diurna de 41 a 60 alunos (Ft 1,5/6)</t>
  </si>
  <si>
    <t>Turma noturna ou sábado de até 20 alunos (Ft 1,2/6)</t>
  </si>
  <si>
    <t>Turma noturna ou sábado de 21 a 40 alunos (Ft 1,5/6)</t>
  </si>
  <si>
    <t>Turma noturna ou sábado de 41 a 60 alunos (Ft 2/6)</t>
  </si>
  <si>
    <t>Além do limite mínimo de 8 (oito) horas</t>
  </si>
  <si>
    <t>Turma diurna de até 20 alunos (Ft 1/4)</t>
  </si>
  <si>
    <t>Turma diurna de 21 a 40 alunos (Ft 1,2/4)</t>
  </si>
  <si>
    <t>Turma diurna de 41 a 60 alunos (Ft 1,5/4)</t>
  </si>
  <si>
    <t>Turma noturna ou sábado de até 20 alunos (Ft 1,2/4)</t>
  </si>
  <si>
    <t>Turma noturna ou sábado de 21 a 40 alunos (Ft 1,5/4)</t>
  </si>
  <si>
    <t>Turma noturna ou sábado de 41 a 60 alunos (Ft 2/4)</t>
  </si>
  <si>
    <t>Docência em componente curricular do Ciclo Comum de Estudos – somatória da carga horária no interstício</t>
  </si>
  <si>
    <t>Turma diurna de até 20 alunos (Ft 1/5)</t>
  </si>
  <si>
    <t>Turma diurna de 21 a 40 alunos (Ft 1,2/5)</t>
  </si>
  <si>
    <t>Turma diurna de 41 a 60 alunos (Ft 1,5/5)</t>
  </si>
  <si>
    <t>Turma noturna ou sábado de até 20 alunos (Ft 1,2/5)</t>
  </si>
  <si>
    <t>Turma noturna ou sábado de 21 a 40 alunos (Ft 1,5/5)</t>
  </si>
  <si>
    <t>Turma noturna ou sábado de 41 a 60 alunos (Ft 2/5)</t>
  </si>
  <si>
    <t>Docência em curso de pós-graduação lato sensu não remunerado e stricto sensu da UNILA ou em convênios institucionais (no interstício) – somatória da carga horária no interstício (em horas-aula do SIGAA ou equivalente). I.2.1 Limites para Especialização ou Residência Médica:•                     Professor 40 h até 180 horas/ano •                     Professor 20 horas até 90 horas/ano</t>
  </si>
  <si>
    <t>Orientação direta (01 hora = 1/6 de ponto)</t>
  </si>
  <si>
    <t>Orientação semidireta (05 horas = 1/6 de ponto)</t>
  </si>
  <si>
    <t>Orientação indireta (10 horas = 1/6 de ponto)</t>
  </si>
  <si>
    <t>Avaliação de desempenho didático pelo discente (pontuação proporcional ao resultado médio das avaliações) Máximo 10 pontos.</t>
  </si>
  <si>
    <t>I.1</t>
  </si>
  <si>
    <t>I.1.1</t>
  </si>
  <si>
    <t>I.1.2</t>
  </si>
  <si>
    <t>I.1.3</t>
  </si>
  <si>
    <t>I.1.1.1</t>
  </si>
  <si>
    <t>I.1.1.2</t>
  </si>
  <si>
    <t>I.1.1.3</t>
  </si>
  <si>
    <t>I.1.1.4</t>
  </si>
  <si>
    <t>I.1.1.5</t>
  </si>
  <si>
    <t>I.1.1.6</t>
  </si>
  <si>
    <t>I.1.2.1</t>
  </si>
  <si>
    <t>I.1.2.2</t>
  </si>
  <si>
    <t>I.1.2.3</t>
  </si>
  <si>
    <t>I.1.2.4</t>
  </si>
  <si>
    <t>I.1.2.5</t>
  </si>
  <si>
    <t>I.1.2.6</t>
  </si>
  <si>
    <t>I.1.3.1</t>
  </si>
  <si>
    <t>I.1.3.2</t>
  </si>
  <si>
    <t>I.1.3.3</t>
  </si>
  <si>
    <t>I.1.3.4</t>
  </si>
  <si>
    <t>I.1.3.5</t>
  </si>
  <si>
    <t>I.1.3.6</t>
  </si>
  <si>
    <t>I</t>
  </si>
  <si>
    <t>I.2</t>
  </si>
  <si>
    <t>I.3</t>
  </si>
  <si>
    <t>I.3.1</t>
  </si>
  <si>
    <t>I.3.2</t>
  </si>
  <si>
    <t>I.3.3</t>
  </si>
  <si>
    <t>I.4</t>
  </si>
  <si>
    <t>Unitário</t>
  </si>
  <si>
    <t>Pontos</t>
  </si>
  <si>
    <t>TOTAL</t>
  </si>
  <si>
    <t>Docência em disciplina de estágio curricular – Regulada pela Lei 11.778 de 25/09/2008                                             (média semanal de horas no interstício)</t>
  </si>
  <si>
    <t>Total</t>
  </si>
  <si>
    <t>Conforme PPC - Estágios Civil em geral são todos orientações diretas (apenas os internacionais são indiretas)</t>
  </si>
  <si>
    <t>CAMPO II – ATIVIDADES DE ORIENTAÇÃO DE ALUNOS</t>
  </si>
  <si>
    <t>ALUNOS</t>
  </si>
  <si>
    <t>PONTOS</t>
  </si>
  <si>
    <t>II.1</t>
  </si>
  <si>
    <t>Supervisão de pós-doutorado concluída</t>
  </si>
  <si>
    <t>(25 pontos por bolsista)</t>
  </si>
  <si>
    <t>II.2</t>
  </si>
  <si>
    <t>Orientação de tese de doutorado concluída</t>
  </si>
  <si>
    <t>(60 pontos por orientando)</t>
  </si>
  <si>
    <t>II.3</t>
  </si>
  <si>
    <t>Orientação de tese de doutorado em andamento</t>
  </si>
  <si>
    <t>(6 pontos por orientando)*</t>
  </si>
  <si>
    <t>II.4</t>
  </si>
  <si>
    <t>Coorientação de tese de doutorado concluída</t>
  </si>
  <si>
    <t>(30 pontos por coorientando)</t>
  </si>
  <si>
    <t>II.5</t>
  </si>
  <si>
    <t>Coorientação de tese de doutorado em andamento</t>
  </si>
  <si>
    <t>(3 pontos por coorientando)</t>
  </si>
  <si>
    <t>II.6</t>
  </si>
  <si>
    <t>Orientação de dissertação de mestrado concluída</t>
  </si>
  <si>
    <t>(40 pontos por orientando)</t>
  </si>
  <si>
    <t>II.7</t>
  </si>
  <si>
    <t>Orientação de dissertação de mestrado em andamento</t>
  </si>
  <si>
    <t>(3 pontos por orientando)</t>
  </si>
  <si>
    <t>II.8</t>
  </si>
  <si>
    <t>Coorientação de dissertação de mestrado concluída</t>
  </si>
  <si>
    <t>(15 pontos por coorientando)</t>
  </si>
  <si>
    <t>II.9</t>
  </si>
  <si>
    <t>Coorientação de dissertação de mestrado em andamento</t>
  </si>
  <si>
    <t>(2 pontos por coorientando)</t>
  </si>
  <si>
    <t>II.10</t>
  </si>
  <si>
    <t>II.11</t>
  </si>
  <si>
    <t>II.12</t>
  </si>
  <si>
    <t>II.13</t>
  </si>
  <si>
    <t>II.14</t>
  </si>
  <si>
    <t>Orientação de aluno em programas institucionais de extensão, pesquisa e inovação, monitoria, ou outras bolsas</t>
  </si>
  <si>
    <t>(5 pontos por orientando/ano)</t>
  </si>
  <si>
    <t>II.15</t>
  </si>
  <si>
    <t>II.16</t>
  </si>
  <si>
    <t>II.17</t>
  </si>
  <si>
    <t>II.18</t>
  </si>
  <si>
    <t>II.19</t>
  </si>
  <si>
    <t>Orientação de bolsista do Programa Idiomas sem Fronteiras</t>
  </si>
  <si>
    <t>II.20</t>
  </si>
  <si>
    <t>Orientação de aluno em programa de voluntariado acadêmico (monitoria, iniciação científica e extensão)</t>
  </si>
  <si>
    <t>(2 pontos por orientando/ano)</t>
  </si>
  <si>
    <t>*A pontuação deste campo, até 31/12/2020, é conforme a Resolução CEPE n° 010/2014 da UFPR, em virtude do Parágrafo Único do Artigo 19 da Resolução CONSUN n° 035/2018 da UNILA.</t>
  </si>
  <si>
    <t>CAMPO III – ATIVIDADES ACADÊMICAS ESPECIAIS</t>
  </si>
  <si>
    <t>Comprovadas no interstício pela instituição</t>
  </si>
  <si>
    <t>QUANTIA</t>
  </si>
  <si>
    <t>III.1</t>
  </si>
  <si>
    <t>III.2</t>
  </si>
  <si>
    <t>Membro da banca examinadora de dissertação de mestrado</t>
  </si>
  <si>
    <t>(15 pontos por trabalho avaliado)</t>
  </si>
  <si>
    <t>III.3</t>
  </si>
  <si>
    <t>III.4</t>
  </si>
  <si>
    <t>III.5</t>
  </si>
  <si>
    <t>Membro da banca examinadora de trabalho de conclusão de curso, ou monografia de conclusão de curso, ou trabalho de curso, ou projeto de final de curso, de graduação</t>
  </si>
  <si>
    <t>(2 pontos por trabalho avaliado)</t>
  </si>
  <si>
    <t>III.6</t>
  </si>
  <si>
    <t>Membro de banca de concurso público para Professor da Carreira do Magistério Superior – professor efetivo</t>
  </si>
  <si>
    <t>(45 pontos por concurso)</t>
  </si>
  <si>
    <t>III.7</t>
  </si>
  <si>
    <t>Membro de banca seleção de professor visitante ou substituto</t>
  </si>
  <si>
    <t>(8 pontos por participação)</t>
  </si>
  <si>
    <t>III.8</t>
  </si>
  <si>
    <t>III.9</t>
  </si>
  <si>
    <t>III.10</t>
  </si>
  <si>
    <t>Membro de banca de seleção para bolsas institucionais</t>
  </si>
  <si>
    <t>(1 ponto por participação)</t>
  </si>
  <si>
    <t>III.11</t>
  </si>
  <si>
    <t>Membro de banca de seleção de alunos estrangeiros</t>
  </si>
  <si>
    <t>(2 pontos por designação)</t>
  </si>
  <si>
    <t>III.12</t>
  </si>
  <si>
    <t>III.13</t>
  </si>
  <si>
    <t>III.14</t>
  </si>
  <si>
    <t>III.15</t>
  </si>
  <si>
    <t>CAMPO IV – ATIVIDADES DE EXTENSÃO (1)</t>
  </si>
  <si>
    <t>IV.1</t>
  </si>
  <si>
    <t>Coordenação em programa/projeto internacional financiado por instituições estrangeiras ou projeto com a participação formal de pesquisadores ou instituições estrangeiras</t>
  </si>
  <si>
    <t>(60 pontos por programa ou projeto/ano)</t>
  </si>
  <si>
    <t>IV.2</t>
  </si>
  <si>
    <t>Participação em projeto internacional financiado por instituições estrangeiras ou projeto com a participação formal de pesquisadores ou instituições estrangeiras</t>
  </si>
  <si>
    <t>(30 pontos por programa ou projeto/ano)</t>
  </si>
  <si>
    <t>IV.3</t>
  </si>
  <si>
    <t>IV.4</t>
  </si>
  <si>
    <t>IV.5</t>
  </si>
  <si>
    <t>IV.6</t>
  </si>
  <si>
    <t>IV.7</t>
  </si>
  <si>
    <t>IV.8</t>
  </si>
  <si>
    <t>IV.9</t>
  </si>
  <si>
    <t>IV.10</t>
  </si>
  <si>
    <t>Bolsa de extensão de agência oficial regional ou local</t>
  </si>
  <si>
    <t>(20 pontos por ano)</t>
  </si>
  <si>
    <t>IV.11</t>
  </si>
  <si>
    <t>Coordenação em congresso internacional ou similar*</t>
  </si>
  <si>
    <t>(35 pontos por evento)</t>
  </si>
  <si>
    <t>IV.12</t>
  </si>
  <si>
    <t>Coordenação em congresso nacional ou similar*</t>
  </si>
  <si>
    <t>(25 pontos por evento)</t>
  </si>
  <si>
    <t>IV.13</t>
  </si>
  <si>
    <t>Coordenação em congresso regional/local ou similar*</t>
  </si>
  <si>
    <t>(15 pontos por evento)</t>
  </si>
  <si>
    <t>IV.14</t>
  </si>
  <si>
    <t>Secretário executivo de congresso ou similar*</t>
  </si>
  <si>
    <t>(10 pontos por evento)</t>
  </si>
  <si>
    <t>IV.15</t>
  </si>
  <si>
    <t>IV.16</t>
  </si>
  <si>
    <t>Membro de Comissão Organizadora de congresso ou similar*</t>
  </si>
  <si>
    <t>(5 pontos por evento)</t>
  </si>
  <si>
    <t>IV.17</t>
  </si>
  <si>
    <t>IV.18</t>
  </si>
  <si>
    <t>IV.19</t>
  </si>
  <si>
    <t>Ministrante de curso de aperfeiçoamento****</t>
  </si>
  <si>
    <t>(por hora-aula média semanal no interstício)</t>
  </si>
  <si>
    <t>(5 pontos a cada 3 horas)</t>
  </si>
  <si>
    <t>IV.20</t>
  </si>
  <si>
    <t>IV.21</t>
  </si>
  <si>
    <t>Ministrante de evento de extensão**** (expressado em horas)</t>
  </si>
  <si>
    <t>(2 pontos a cada 3 horas)</t>
  </si>
  <si>
    <t>IV.22</t>
  </si>
  <si>
    <t>Captação externa de recursos para extensão mediante comprovação – maior que R$ 100.000,00</t>
  </si>
  <si>
    <t>(40 pontos por captação)</t>
  </si>
  <si>
    <t>IV.23</t>
  </si>
  <si>
    <t>IV.24</t>
  </si>
  <si>
    <t>Captação externa de recursos para extensão mediante comprovação – menor que R$ 30.000,00</t>
  </si>
  <si>
    <t>(20 pontos por captação)</t>
  </si>
  <si>
    <t>*Seminário, simpósio, jornada ou encontro.</t>
  </si>
  <si>
    <t>**É vedada a bi-pontuação deste item nos Campos IV e V.</t>
  </si>
  <si>
    <t>***Mediante comprovação através de certificado emitido pela PROEX constando ano/período.</t>
  </si>
  <si>
    <t>****Mediante comprovação através da Unidade executora constando ano/período.</t>
  </si>
  <si>
    <t>CAMPO V – ATIVIDADES DE PESQUISA</t>
  </si>
  <si>
    <t>Comprovadas no interstício pela PRPPG, cópia do Boletim de Serviço ou declaração do SIGAA.</t>
  </si>
  <si>
    <t>V.1</t>
  </si>
  <si>
    <t>Coordenação em projeto internacional financiado por instituições estrangeiras ou projeto com a participação formal de pesquisadores ou instituições estrangeiras</t>
  </si>
  <si>
    <t>(60 pontos por projeto/ano)</t>
  </si>
  <si>
    <t>V.2</t>
  </si>
  <si>
    <t>(30 pontos por projeto/ano)</t>
  </si>
  <si>
    <t>V.3</t>
  </si>
  <si>
    <t>Coordenação em projeto nacional financiado por agência oficial</t>
  </si>
  <si>
    <t>(40 pontos por projeto/ano)</t>
  </si>
  <si>
    <t>V.4</t>
  </si>
  <si>
    <t>V.5</t>
  </si>
  <si>
    <t>Coordenação em projeto de pesquisa registrado na UNILA***</t>
  </si>
  <si>
    <t>(15 pontos por projeto/ano)</t>
  </si>
  <si>
    <t>V.6</t>
  </si>
  <si>
    <t>Participação em projeto de pesquisa registrado na UNILA***</t>
  </si>
  <si>
    <t>(7 pontos por projeto/ano)</t>
  </si>
  <si>
    <t>V.7</t>
  </si>
  <si>
    <t>Coordenação em núcleo de ensino, pesquisa e extensão registrado na UNILA**</t>
  </si>
  <si>
    <t>(20 pontos por ano de exercício)</t>
  </si>
  <si>
    <t>V.8</t>
  </si>
  <si>
    <t>V.9</t>
  </si>
  <si>
    <t>Coordenação de grupo de pesquisa registrado na UNILA e certificado no diretório de grupos de pesquisa do CNPq</t>
  </si>
  <si>
    <t>(15 pontos por ano de exercício)</t>
  </si>
  <si>
    <t>V.10</t>
  </si>
  <si>
    <t>Membro de grupo de pesquisa registrado na UNILA, ou no diretório de grupos de pesquisa do CNPq****</t>
  </si>
  <si>
    <t>(2 pontos por ano de exercício)</t>
  </si>
  <si>
    <t>V.11</t>
  </si>
  <si>
    <t>V.12</t>
  </si>
  <si>
    <t>V.13</t>
  </si>
  <si>
    <t>V.14</t>
  </si>
  <si>
    <t>Coordenador em congresso nacional ou similar*</t>
  </si>
  <si>
    <t>V.15</t>
  </si>
  <si>
    <t>V.16</t>
  </si>
  <si>
    <t>V.17</t>
  </si>
  <si>
    <t>V.18</t>
  </si>
  <si>
    <t>Captação externa de recursos para pesquisa mediante comprovação – maior que R$ 100.000,00</t>
  </si>
  <si>
    <t>V.19</t>
  </si>
  <si>
    <t>Captação externa de recursos para pesquisa mediante comprovação – entre R$ 30.000,00 que R$ 100.000,00</t>
  </si>
  <si>
    <t>(30 pontos por captação)</t>
  </si>
  <si>
    <t>V.20</t>
  </si>
  <si>
    <t>Captação externa de recursos para pesquisa mediante comprovação – menor que R$ 30.000,00</t>
  </si>
  <si>
    <t>***Mediante relatório atualizado.</t>
  </si>
  <si>
    <t>****Mediante certificado emitido pela PRPPG, comprovando o período de tempo.</t>
  </si>
  <si>
    <t>CAMPO VI – ATIVIDADES DE ADMINISTRAÇÃO/ACADÊMICAS (1)</t>
  </si>
  <si>
    <t>Comprovadas no interstício pela Reitoria, Pró-Reitorias, Institutos, cópia do Boletim de Serviço ou Declaração do SIGAA</t>
  </si>
  <si>
    <t>VI.1</t>
  </si>
  <si>
    <t>VI.2</t>
  </si>
  <si>
    <t>VI.3</t>
  </si>
  <si>
    <t>(70 pontos por ano)*</t>
  </si>
  <si>
    <t>VI.4</t>
  </si>
  <si>
    <t>VI.5</t>
  </si>
  <si>
    <t>VI.6</t>
  </si>
  <si>
    <t>VI.7</t>
  </si>
  <si>
    <t>(32 pontos por ano)</t>
  </si>
  <si>
    <t>VI.8</t>
  </si>
  <si>
    <t>VI.9</t>
  </si>
  <si>
    <t>VI.10</t>
  </si>
  <si>
    <t>VI.11</t>
  </si>
  <si>
    <t>VI.12</t>
  </si>
  <si>
    <t>VI.13</t>
  </si>
  <si>
    <t>VI.14</t>
  </si>
  <si>
    <t>VI.15</t>
  </si>
  <si>
    <t>VI.16</t>
  </si>
  <si>
    <t>VI.17</t>
  </si>
  <si>
    <t>VI.18</t>
  </si>
  <si>
    <t>Membro de comissão constituída por ato da administração superior ou do instituto, incluindo grupos de trabalho, comissão de sindicância e de processo administrativo disciplinar</t>
  </si>
  <si>
    <t>(10 pontos por designação)</t>
  </si>
  <si>
    <t>VI.19</t>
  </si>
  <si>
    <t>Mesário de eleição na UNILA</t>
  </si>
  <si>
    <t>(2 pontos por eleição)</t>
  </si>
  <si>
    <t>VI.20</t>
  </si>
  <si>
    <t>(30 pontos por ano)*</t>
  </si>
  <si>
    <t>VI.21</t>
  </si>
  <si>
    <t>VI.22</t>
  </si>
  <si>
    <t>(18 pontos por ano)</t>
  </si>
  <si>
    <t>VI.23</t>
  </si>
  <si>
    <t>(9 pontos por ano)</t>
  </si>
  <si>
    <t>VI.24</t>
  </si>
  <si>
    <t>(12 pontos por ano)</t>
  </si>
  <si>
    <t>VI.25</t>
  </si>
  <si>
    <t>VI.26</t>
  </si>
  <si>
    <t>VI.27</t>
  </si>
  <si>
    <t>VI.28</t>
  </si>
  <si>
    <t>(8 pontos por ano)</t>
  </si>
  <si>
    <t>VI.29</t>
  </si>
  <si>
    <t>VI.30</t>
  </si>
  <si>
    <t>VI.31</t>
  </si>
  <si>
    <t>VI.32</t>
  </si>
  <si>
    <t>(6 pontos por ano)</t>
  </si>
  <si>
    <t>VI.33</t>
  </si>
  <si>
    <t>VI.34</t>
  </si>
  <si>
    <t>VI.35</t>
  </si>
  <si>
    <t>(10 pontos por ano)</t>
  </si>
  <si>
    <t>VI.36</t>
  </si>
  <si>
    <t>VI.37</t>
  </si>
  <si>
    <t>VI.38</t>
  </si>
  <si>
    <t>VI.39</t>
  </si>
  <si>
    <t>VI.40</t>
  </si>
  <si>
    <t>VI.41</t>
  </si>
  <si>
    <t>Membro de diretoria de entidade sindical e/ou associação de professores em nível local (UNILA) ou de entidade sindical e/ou associação de professores em nível nacional</t>
  </si>
  <si>
    <t>(10 pontos por mandato)</t>
  </si>
  <si>
    <t>VI.42</t>
  </si>
  <si>
    <t>Representação em associação científica ou de classe</t>
  </si>
  <si>
    <t>VI.43</t>
  </si>
  <si>
    <t>VI.44</t>
  </si>
  <si>
    <t>colegiados e/ou NDEs distintos.</t>
  </si>
  <si>
    <t>CAMPO VII – ATIVIDADES DE CAPACITAÇÃO DOCENTE</t>
  </si>
  <si>
    <t>Comprovadas no interstício pela PROGEPE ou instituição</t>
  </si>
  <si>
    <t>VII.1</t>
  </si>
  <si>
    <t>VII.2</t>
  </si>
  <si>
    <t>Mestrado (desde que não utilizado para promoção)</t>
  </si>
  <si>
    <t>(60 por curso concluído)*</t>
  </si>
  <si>
    <t>VII.3</t>
  </si>
  <si>
    <t>Outro curso graduação</t>
  </si>
  <si>
    <t>VII.4</t>
  </si>
  <si>
    <t>VII.5</t>
  </si>
  <si>
    <t>VII.6</t>
  </si>
  <si>
    <t>VII.7</t>
  </si>
  <si>
    <t>Curso de especialização concluído (360 horas)</t>
  </si>
  <si>
    <t>(25 pontos por curso)</t>
  </si>
  <si>
    <t>VII.8</t>
  </si>
  <si>
    <t>Curso de aperfeiçoamento concluído (180 horas)</t>
  </si>
  <si>
    <t>(5 pontos por curso)</t>
  </si>
  <si>
    <t>VII.9</t>
  </si>
  <si>
    <t>Curso de extensão com frequência e aproveitamento</t>
  </si>
  <si>
    <t>(2 pontos por curso)</t>
  </si>
  <si>
    <t>VII.10</t>
  </si>
  <si>
    <t>Curso de extensão com frequência e sem aproveitamento</t>
  </si>
  <si>
    <t>(1 ponto por curso)</t>
  </si>
  <si>
    <t>VII.11</t>
  </si>
  <si>
    <t>VII.12</t>
  </si>
  <si>
    <t>Programa de formação continuada da UNILA</t>
  </si>
  <si>
    <t>(40 pontos a cada 100 horas)</t>
  </si>
  <si>
    <t>VII.13</t>
  </si>
  <si>
    <t>Curso de formação didático-pedagógica</t>
  </si>
  <si>
    <t>(5 pontos a cada 8 horas)</t>
  </si>
  <si>
    <t>VII.14</t>
  </si>
  <si>
    <t>Estágio de capacitação técnica</t>
  </si>
  <si>
    <t>(5 pontos a cada 30 horas)</t>
  </si>
  <si>
    <t>VII.15</t>
  </si>
  <si>
    <t>Curso de formação linguística em português, espanhol, guarani, francês, quechua e kréol como língua estrangeira</t>
  </si>
  <si>
    <t>(10 pontos a cada 45 horas)</t>
  </si>
  <si>
    <t>VII.16</t>
  </si>
  <si>
    <t>Certificação** em proficiência linguística em língua adicional – nível Avançado</t>
  </si>
  <si>
    <t>VII.17</t>
  </si>
  <si>
    <t>Certificação*** de proficiência linguística em língua adicional – nível Intermediário</t>
  </si>
  <si>
    <t>CAMPO VIII – PRODUÇÃO CIENTÍFICA, TECNOLÓGICA, ARTÍSTICA E CULTURAL</t>
  </si>
  <si>
    <t>VIII.1</t>
  </si>
  <si>
    <t>VIII.2</t>
  </si>
  <si>
    <t>VIII.3</t>
  </si>
  <si>
    <t>VIII.4</t>
  </si>
  <si>
    <t>VIII.5</t>
  </si>
  <si>
    <t>Autor de capítulo de livro internacional publicado (com ISBN), em editoras com corpo editorial</t>
  </si>
  <si>
    <t>(48 pontos por unidade)</t>
  </si>
  <si>
    <t>VIII.6</t>
  </si>
  <si>
    <t>VIII.7</t>
  </si>
  <si>
    <t>VIII.8</t>
  </si>
  <si>
    <t>VIII.9</t>
  </si>
  <si>
    <t>VIII.10</t>
  </si>
  <si>
    <t>Tradução de capítulo de livro publicado (com ISBN)</t>
  </si>
  <si>
    <t>(12 pontos por unidade)</t>
  </si>
  <si>
    <t>VIII.11</t>
  </si>
  <si>
    <t>VIII.12</t>
  </si>
  <si>
    <t>Editor ou organizador de livro nacional publicado (com ISBN)</t>
  </si>
  <si>
    <t>(18 pontos por unidade)</t>
  </si>
  <si>
    <t>VIII.13</t>
  </si>
  <si>
    <t>Organizador de número temático ou dossiê de periódico</t>
  </si>
  <si>
    <t>(25 pontos por unidade)</t>
  </si>
  <si>
    <t>VIII.14.1</t>
  </si>
  <si>
    <t>VIII.14.2</t>
  </si>
  <si>
    <t>VIII.15.1</t>
  </si>
  <si>
    <t>VIII.15.2</t>
  </si>
  <si>
    <t>VIII.15.3</t>
  </si>
  <si>
    <t>VIII.15.4</t>
  </si>
  <si>
    <t>VIII.15.5</t>
  </si>
  <si>
    <t>VIII.16</t>
  </si>
  <si>
    <t>VIII.17</t>
  </si>
  <si>
    <t>Publicação em sítio eletrônico especializado (internet)</t>
  </si>
  <si>
    <t>(2 pontos por unidade)</t>
  </si>
  <si>
    <t>VIII.18</t>
  </si>
  <si>
    <t>VIII.19</t>
  </si>
  <si>
    <t>VIII.20</t>
  </si>
  <si>
    <t>VIII.21</t>
  </si>
  <si>
    <t>VIII.22</t>
  </si>
  <si>
    <t>VIII.23</t>
  </si>
  <si>
    <t>Autor de artigo de imprensa interna ou externa à UNILA</t>
  </si>
  <si>
    <t>(3 pontos por unidade)</t>
  </si>
  <si>
    <t>VIII.24</t>
  </si>
  <si>
    <t>VIII.25</t>
  </si>
  <si>
    <t>Produção de manual técnico e/ou didático</t>
  </si>
  <si>
    <t>(4 pontos por unidade)</t>
  </si>
  <si>
    <t>VIII.26</t>
  </si>
  <si>
    <t>Revisão de material didático, artigos, capítulo de livro, livros, resumos, “abstracts”, normas da ABNT</t>
  </si>
  <si>
    <t>VIII.27</t>
  </si>
  <si>
    <t>VIII.28</t>
  </si>
  <si>
    <t>VIII.29</t>
  </si>
  <si>
    <t>VIII.30</t>
  </si>
  <si>
    <t>VIII.31</t>
  </si>
  <si>
    <t>Comunicação de trabalho com resumo publicado</t>
  </si>
  <si>
    <t>VIII.32</t>
  </si>
  <si>
    <t>Comunicação de trabalho sem resumo publicado</t>
  </si>
  <si>
    <t>(1 ponto por unidade)</t>
  </si>
  <si>
    <t>VIII.33</t>
  </si>
  <si>
    <t>Apresentação em seminários científicos internacionais</t>
  </si>
  <si>
    <t>VIII.34</t>
  </si>
  <si>
    <t>Apresentação em seminários científicos nacionais</t>
  </si>
  <si>
    <t>VIII.35</t>
  </si>
  <si>
    <t>VIII.36</t>
  </si>
  <si>
    <t>VIII.37</t>
  </si>
  <si>
    <t>Citação ou referência de autor(es)</t>
  </si>
  <si>
    <t>(1 ponto por artigo ou livro citado, até 10 pontos)</t>
  </si>
  <si>
    <t>VIII.38</t>
  </si>
  <si>
    <t>Ilustração de livros publicados (com conselho editorial)</t>
  </si>
  <si>
    <t>VIII.39</t>
  </si>
  <si>
    <t>Criação de capa de livro publicado (com conselho editorial)</t>
  </si>
  <si>
    <t>VIII.40</t>
  </si>
  <si>
    <t>VIII.41</t>
  </si>
  <si>
    <t>VIII.42</t>
  </si>
  <si>
    <t>Texto escrito para catálogo de exposições publicado por instituição pública ou privada (museus e galerias) (sem ISBN)</t>
  </si>
  <si>
    <t>(8 pontos por unidade)</t>
  </si>
  <si>
    <t>VIII.43</t>
  </si>
  <si>
    <t>VIII.44</t>
  </si>
  <si>
    <t>VIII.45</t>
  </si>
  <si>
    <t>Autor único de documentos cartográficos publicados</t>
  </si>
  <si>
    <t>(10 pontos por unidade)</t>
  </si>
  <si>
    <t>VIII.46</t>
  </si>
  <si>
    <t>Coautor de documentos cartográficos publicados</t>
  </si>
  <si>
    <t>(5 pontos por unidade)</t>
  </si>
  <si>
    <t>VIII.47</t>
  </si>
  <si>
    <t>Autoria de peça teatral ou musical publicada</t>
  </si>
  <si>
    <t>(36 pontos por unidade)</t>
  </si>
  <si>
    <t>VIII.48</t>
  </si>
  <si>
    <t>Direção de peças teatrais apresentadas, cinema ou vídeo</t>
  </si>
  <si>
    <t>(15 pontos por unidade)</t>
  </si>
  <si>
    <t>VIII.49</t>
  </si>
  <si>
    <t>VIII.50</t>
  </si>
  <si>
    <t>Roteiro de cinema, vídeo, rádio ou televisão</t>
  </si>
  <si>
    <t>VIII.51</t>
  </si>
  <si>
    <t>VIII.52</t>
  </si>
  <si>
    <t>VIII.53</t>
  </si>
  <si>
    <t>VIII.54</t>
  </si>
  <si>
    <t>Apresentação musical em outros contextos acadêmicos</t>
  </si>
  <si>
    <t>(4 pontos a cada 4 apresentações)</t>
  </si>
  <si>
    <t>VIII.55</t>
  </si>
  <si>
    <t>Arranjo de peças musicais instrumentais ou vocais</t>
  </si>
  <si>
    <t>VIII.56</t>
  </si>
  <si>
    <t>VIII.57</t>
  </si>
  <si>
    <t>Curadoria de exposições científicas ou artísticas</t>
  </si>
  <si>
    <t>VIII.58</t>
  </si>
  <si>
    <t>VIII.59</t>
  </si>
  <si>
    <t>VIII.60</t>
  </si>
  <si>
    <t>VIII.61</t>
  </si>
  <si>
    <t>Fotografia publicada em publicações editoriais</t>
  </si>
  <si>
    <t>VIII.62</t>
  </si>
  <si>
    <t>VIII.63</t>
  </si>
  <si>
    <t>Registro de marcas, softwares e cultivares</t>
  </si>
  <si>
    <t>VIII.64</t>
  </si>
  <si>
    <t>Editor chefe de revista indexada no QUALIS da CAPES</t>
  </si>
  <si>
    <t>(26 pontos por ocorrência, no interstício)</t>
  </si>
  <si>
    <t>VIII.65</t>
  </si>
  <si>
    <t>VIII.66</t>
  </si>
  <si>
    <t>Editor associado de revista indexada no QUALIS da CAPES</t>
  </si>
  <si>
    <t>(14 pontos por ocorrência, no interstício)</t>
  </si>
  <si>
    <t>VIII.67</t>
  </si>
  <si>
    <t>VIII.68</t>
  </si>
  <si>
    <t>Revisão de artigo científico de revista indexada</t>
  </si>
  <si>
    <t>Professor</t>
  </si>
  <si>
    <t>Edna Possan</t>
  </si>
  <si>
    <t>Subtotais</t>
  </si>
  <si>
    <t>Campos/ Atividades</t>
  </si>
  <si>
    <r>
      <t xml:space="preserve">Participação em projeto nacional financiado por agência oficial </t>
    </r>
    <r>
      <rPr>
        <b/>
        <sz val="20"/>
        <color theme="1"/>
        <rFont val="Arial"/>
        <family val="2"/>
      </rPr>
      <t>(20 pontos por projeto/ano)</t>
    </r>
  </si>
  <si>
    <r>
      <t xml:space="preserve">Vice-Coordenação de núcleo de ensino, pesquisa e extensão registrado na UNILA** </t>
    </r>
    <r>
      <rPr>
        <b/>
        <sz val="20"/>
        <color theme="1"/>
        <rFont val="Arial"/>
        <family val="2"/>
      </rPr>
      <t>(10 pontos por ano de exercício)</t>
    </r>
  </si>
  <si>
    <r>
      <t xml:space="preserve">Bolsa de produtividade em pesquisa ou desenvolvimento de agência oficial nacional ou internacional </t>
    </r>
    <r>
      <rPr>
        <b/>
        <sz val="20"/>
        <color theme="1"/>
        <rFont val="Arial"/>
        <family val="2"/>
      </rPr>
      <t>(40 pontos por ano)</t>
    </r>
  </si>
  <si>
    <r>
      <t xml:space="preserve">Bolsa de produtividade em pesquisa ou desenvolvimento de agência oficial regional ou local </t>
    </r>
    <r>
      <rPr>
        <b/>
        <sz val="20"/>
        <color theme="1"/>
        <rFont val="Arial"/>
        <family val="2"/>
      </rPr>
      <t>(20 pontos por ano)</t>
    </r>
  </si>
  <si>
    <r>
      <t>Nota:</t>
    </r>
    <r>
      <rPr>
        <sz val="20"/>
        <color theme="1"/>
        <rFont val="Arial"/>
        <family val="2"/>
      </rPr>
      <t xml:space="preserve"> é vedada a bi-pontuação nos itens que compõe este Campo.</t>
    </r>
  </si>
  <si>
    <r>
      <t xml:space="preserve">Comprovadas no interstício por comprovantes verificáveis e inequívocos </t>
    </r>
    <r>
      <rPr>
        <sz val="20"/>
        <color rgb="FF000000"/>
        <rFont val="Arial"/>
        <family val="2"/>
      </rPr>
      <t>(pontos por unidade)</t>
    </r>
  </si>
  <si>
    <r>
      <t>Autor de livro publicado internacional (com ISBN), na área, em editoras com corpo editorial</t>
    </r>
    <r>
      <rPr>
        <b/>
        <sz val="20"/>
        <color theme="1"/>
        <rFont val="Arial"/>
        <family val="2"/>
      </rPr>
      <t>(60 pontos por unidade)</t>
    </r>
  </si>
  <si>
    <r>
      <t xml:space="preserve">Autor de livro publicado internacional (com ISBN), na área, sem corpo editorial </t>
    </r>
    <r>
      <rPr>
        <b/>
        <sz val="20"/>
        <color theme="1"/>
        <rFont val="Arial"/>
        <family val="2"/>
      </rPr>
      <t>(36 pontos por unidade)</t>
    </r>
  </si>
  <si>
    <r>
      <t xml:space="preserve">Autor de livro publicado nacional (com ISBN), na área, em editoras com corpo editorial </t>
    </r>
    <r>
      <rPr>
        <b/>
        <sz val="20"/>
        <color theme="1"/>
        <rFont val="Arial"/>
        <family val="2"/>
      </rPr>
      <t>(50 pontos por unidade)</t>
    </r>
  </si>
  <si>
    <r>
      <t xml:space="preserve">Autor de livro publicado nacional (com ISBN), na área, sem corpo editorial </t>
    </r>
    <r>
      <rPr>
        <b/>
        <sz val="20"/>
        <color theme="1"/>
        <rFont val="Arial"/>
        <family val="2"/>
      </rPr>
      <t>(28 pontos por unidade)</t>
    </r>
  </si>
  <si>
    <r>
      <t xml:space="preserve">Autor de capítulo de livro internacional publicado (com ISBN), em editoras sem corpo editorial </t>
    </r>
    <r>
      <rPr>
        <b/>
        <sz val="20"/>
        <color theme="1"/>
        <rFont val="Arial"/>
        <family val="2"/>
      </rPr>
      <t>(24 pontos por unidade)</t>
    </r>
  </si>
  <si>
    <r>
      <t xml:space="preserve">Autor de capítulo de livro nacional publicado (com ISBN), em editoras com corpo editorial </t>
    </r>
    <r>
      <rPr>
        <b/>
        <sz val="20"/>
        <color theme="1"/>
        <rFont val="Arial"/>
        <family val="2"/>
      </rPr>
      <t>(38 pontos por unidade)</t>
    </r>
  </si>
  <si>
    <r>
      <t xml:space="preserve">Autor de capítulo de livro nacional publicado (com ISBN), em editoras sem corpo editorial </t>
    </r>
    <r>
      <rPr>
        <b/>
        <sz val="20"/>
        <color theme="1"/>
        <rFont val="Arial"/>
        <family val="2"/>
      </rPr>
      <t>(15 pontos por unidade)</t>
    </r>
  </si>
  <si>
    <r>
      <t xml:space="preserve">Tradução de livro publicado em editora com corpo editorial (com ISBN) </t>
    </r>
    <r>
      <rPr>
        <b/>
        <sz val="20"/>
        <color theme="1"/>
        <rFont val="Arial"/>
        <family val="2"/>
      </rPr>
      <t>(30 pontos por unidade)</t>
    </r>
  </si>
  <si>
    <r>
      <t xml:space="preserve">Editor ou organizador de livro internacional publicado (com ISBN) </t>
    </r>
    <r>
      <rPr>
        <b/>
        <sz val="20"/>
        <color theme="1"/>
        <rFont val="Arial"/>
        <family val="2"/>
      </rPr>
      <t>(24 pontos por unidade)</t>
    </r>
  </si>
  <si>
    <r>
      <t xml:space="preserve">Artigo publicado em revista indexada (ISSN ou DOI), classificada no estrato A1 do índice QUALIS da CAPES, na área </t>
    </r>
    <r>
      <rPr>
        <b/>
        <sz val="20"/>
        <color theme="1"/>
        <rFont val="Arial"/>
        <family val="2"/>
      </rPr>
      <t>(60 pontos por unidade)</t>
    </r>
  </si>
  <si>
    <r>
      <t xml:space="preserve">Artigo publicado em revista indexada (ISSN ou DOI), classificada no estrato A2 do índice QUALIS da CAPES, na área </t>
    </r>
    <r>
      <rPr>
        <b/>
        <sz val="20"/>
        <color theme="1"/>
        <rFont val="Arial"/>
        <family val="2"/>
      </rPr>
      <t>(50 pontos por unidade)</t>
    </r>
  </si>
  <si>
    <r>
      <t xml:space="preserve">Artigo publicado em revista indexada (ISSN ou DOI), classificada no estrato B1 do índice QUALIS da CAPES, na área </t>
    </r>
    <r>
      <rPr>
        <b/>
        <sz val="20"/>
        <color theme="1"/>
        <rFont val="Arial"/>
        <family val="2"/>
      </rPr>
      <t>(35 pontos por unidade)</t>
    </r>
  </si>
  <si>
    <r>
      <t xml:space="preserve">Artigo publicado em revista indexada (ISSN ou DOI), classificada no estrato B2 do índice QUALIS da CAPES, na área </t>
    </r>
    <r>
      <rPr>
        <b/>
        <sz val="20"/>
        <color theme="1"/>
        <rFont val="Arial"/>
        <family val="2"/>
      </rPr>
      <t>(25 pontos por unidade)</t>
    </r>
  </si>
  <si>
    <r>
      <t xml:space="preserve">Artigo publicado em revista indexada (ISSN ou DOI), classificada no estrato B3 do índice QUALIS da CAPES, na área </t>
    </r>
    <r>
      <rPr>
        <b/>
        <sz val="20"/>
        <color theme="1"/>
        <rFont val="Arial"/>
        <family val="2"/>
      </rPr>
      <t>(20 pontos por unidade)</t>
    </r>
  </si>
  <si>
    <r>
      <t xml:space="preserve">Artigo publicado em revista indexada (ISSN ou DOI), classificada no estrato B4 do índice QUALIS da CAPES, na área </t>
    </r>
    <r>
      <rPr>
        <b/>
        <sz val="20"/>
        <color theme="1"/>
        <rFont val="Arial"/>
        <family val="2"/>
      </rPr>
      <t>(15 pontos por unidade)</t>
    </r>
  </si>
  <si>
    <r>
      <t xml:space="preserve">Artigo publicado em revista indexada (ISSN ou DOI), classificada no estrato B5 do índice QUALIS da CAPES, na área </t>
    </r>
    <r>
      <rPr>
        <b/>
        <sz val="20"/>
        <color theme="1"/>
        <rFont val="Arial"/>
        <family val="2"/>
      </rPr>
      <t>(10 pontos por unidade)</t>
    </r>
  </si>
  <si>
    <r>
      <t xml:space="preserve">Artigo publicado em revista não indexada ou indexada (ISSN ou DOI) classificada no estrato C do índice QUALIS da CAPES, na área </t>
    </r>
    <r>
      <rPr>
        <b/>
        <sz val="20"/>
        <color theme="1"/>
        <rFont val="Arial"/>
        <family val="2"/>
      </rPr>
      <t>(6 pontos por unidade)</t>
    </r>
  </si>
  <si>
    <r>
      <t xml:space="preserve">Artigo de revisão, resenha ou nota crítica publicado em revista indexada (ISSN ou DOI) </t>
    </r>
    <r>
      <rPr>
        <b/>
        <sz val="20"/>
        <color theme="1"/>
        <rFont val="Arial"/>
        <family val="2"/>
      </rPr>
      <t>(6 pontos por unidade)</t>
    </r>
  </si>
  <si>
    <r>
      <t xml:space="preserve">Artigo de revisão, resenha ou nota crítica publicado em revista não indexada </t>
    </r>
    <r>
      <rPr>
        <b/>
        <sz val="20"/>
        <color theme="1"/>
        <rFont val="Arial"/>
        <family val="2"/>
      </rPr>
      <t>(5 pontos por unidade)</t>
    </r>
  </si>
  <si>
    <r>
      <t xml:space="preserve">Tradução publicada em revista classificada no extrato A do índice Qualis </t>
    </r>
    <r>
      <rPr>
        <b/>
        <sz val="20"/>
        <color theme="1"/>
        <rFont val="Arial"/>
        <family val="2"/>
      </rPr>
      <t>(10 pontos por unidade)</t>
    </r>
  </si>
  <si>
    <r>
      <t xml:space="preserve">Tradução publicada em revista classificada no extrato B do índice Qualis </t>
    </r>
    <r>
      <rPr>
        <b/>
        <sz val="20"/>
        <color theme="1"/>
        <rFont val="Arial"/>
        <family val="2"/>
      </rPr>
      <t>(5 pontos por unidade)</t>
    </r>
  </si>
  <si>
    <r>
      <t xml:space="preserve">Tradução publicada em revista classificada no extrato C do índice Qualis </t>
    </r>
    <r>
      <rPr>
        <b/>
        <sz val="20"/>
        <color theme="1"/>
        <rFont val="Arial"/>
        <family val="2"/>
      </rPr>
      <t>(3 pontos por unidade)</t>
    </r>
  </si>
  <si>
    <r>
      <t xml:space="preserve">Relatório técnico demandado à ou pela UNILA na forma de consultoria </t>
    </r>
    <r>
      <rPr>
        <b/>
        <sz val="20"/>
        <color theme="1"/>
        <rFont val="Arial"/>
        <family val="2"/>
      </rPr>
      <t>(5 pontos por unidade)</t>
    </r>
  </si>
  <si>
    <r>
      <t xml:space="preserve">Parecer sobre artigos científicos ou artísticos em revistas ou anais de congresso </t>
    </r>
    <r>
      <rPr>
        <b/>
        <sz val="20"/>
        <color theme="1"/>
        <rFont val="Arial"/>
        <family val="2"/>
      </rPr>
      <t>(1 ponto por unidade)</t>
    </r>
  </si>
  <si>
    <r>
      <t xml:space="preserve">Nota científica prévia </t>
    </r>
    <r>
      <rPr>
        <b/>
        <sz val="20"/>
        <color theme="1"/>
        <rFont val="Arial"/>
        <family val="2"/>
      </rPr>
      <t>(2 pontos por unidade)</t>
    </r>
  </si>
  <si>
    <r>
      <t xml:space="preserve">Autor único de trabalho completo publicado em congresso, simpósio ou seminário </t>
    </r>
    <r>
      <rPr>
        <b/>
        <sz val="20"/>
        <color theme="1"/>
        <rFont val="Arial"/>
        <family val="2"/>
      </rPr>
      <t>(10 pontos por unidade)</t>
    </r>
  </si>
  <si>
    <r>
      <t xml:space="preserve">Coautor de trabalho completo publicado em congresso, simpósio ou Seminário </t>
    </r>
    <r>
      <rPr>
        <b/>
        <sz val="20"/>
        <color theme="1"/>
        <rFont val="Arial"/>
        <family val="2"/>
      </rPr>
      <t>(8 pontos por unidade)</t>
    </r>
  </si>
  <si>
    <r>
      <t xml:space="preserve">Conferências, palestras proferidas, mesas redondas internacionais </t>
    </r>
    <r>
      <rPr>
        <b/>
        <sz val="20"/>
        <color theme="1"/>
        <rFont val="Arial"/>
        <family val="2"/>
      </rPr>
      <t>(4 pontos por unidade)</t>
    </r>
  </si>
  <si>
    <r>
      <t xml:space="preserve">Conferências, palestras proferidas, mesas redondas nacionais </t>
    </r>
    <r>
      <rPr>
        <b/>
        <sz val="20"/>
        <color theme="1"/>
        <rFont val="Arial"/>
        <family val="2"/>
      </rPr>
      <t>(2 pontos por unidade)</t>
    </r>
  </si>
  <si>
    <r>
      <t xml:space="preserve">Desenho gráfico de livros </t>
    </r>
    <r>
      <rPr>
        <b/>
        <sz val="20"/>
        <color theme="1"/>
        <rFont val="Arial"/>
        <family val="2"/>
      </rPr>
      <t>(5 pontos por unidade)</t>
    </r>
  </si>
  <si>
    <r>
      <t xml:space="preserve">Texto escrito para catálogo de exposições publicado por instituição pública ou privada (museus e galerias) (com ISBN) </t>
    </r>
    <r>
      <rPr>
        <b/>
        <sz val="20"/>
        <color theme="1"/>
        <rFont val="Arial"/>
        <family val="2"/>
      </rPr>
      <t>(15 pontos por unidade)</t>
    </r>
  </si>
  <si>
    <r>
      <t xml:space="preserve">Patente depositada requerida </t>
    </r>
    <r>
      <rPr>
        <b/>
        <sz val="20"/>
        <color theme="1"/>
        <rFont val="Arial"/>
        <family val="2"/>
      </rPr>
      <t>(10 pontos por unidade)</t>
    </r>
  </si>
  <si>
    <r>
      <t xml:space="preserve">Patente depositada concedida </t>
    </r>
    <r>
      <rPr>
        <b/>
        <sz val="20"/>
        <color theme="1"/>
        <rFont val="Arial"/>
        <family val="2"/>
      </rPr>
      <t>(45 pontos por unidade)</t>
    </r>
  </si>
  <si>
    <r>
      <t xml:space="preserve">Coreografia apresentada </t>
    </r>
    <r>
      <rPr>
        <b/>
        <sz val="20"/>
        <color theme="1"/>
        <rFont val="Arial"/>
        <family val="2"/>
      </rPr>
      <t>(15 pontos por unidade)</t>
    </r>
  </si>
  <si>
    <r>
      <t xml:space="preserve">Partitura editada </t>
    </r>
    <r>
      <rPr>
        <b/>
        <sz val="20"/>
        <color theme="1"/>
        <rFont val="Arial"/>
        <family val="2"/>
      </rPr>
      <t>(20 pontos por unidade)</t>
    </r>
  </si>
  <si>
    <r>
      <t xml:space="preserve">Composição musical apresentada ou criada para cinema, vídeo, rádio ou televisão, teatro ou dança </t>
    </r>
    <r>
      <rPr>
        <b/>
        <sz val="20"/>
        <color theme="1"/>
        <rFont val="Arial"/>
        <family val="2"/>
      </rPr>
      <t>(15 pontos por unidade)</t>
    </r>
  </si>
  <si>
    <r>
      <t xml:space="preserve">Apresentação musical em congresso, simpósio ou seminário </t>
    </r>
    <r>
      <rPr>
        <b/>
        <sz val="20"/>
        <color theme="1"/>
        <rFont val="Arial"/>
        <family val="2"/>
      </rPr>
      <t>(10 pontos por unidade)</t>
    </r>
  </si>
  <si>
    <r>
      <t xml:space="preserve">Exposições individuais, referendadas pelo conselho de instituições reconhecidas </t>
    </r>
    <r>
      <rPr>
        <b/>
        <sz val="20"/>
        <color theme="1"/>
        <rFont val="Arial"/>
        <family val="2"/>
      </rPr>
      <t>(22 pontos por unidade)</t>
    </r>
  </si>
  <si>
    <r>
      <t xml:space="preserve">Participação em salões de arte ou exposições coletivas de artes plásticas e fotografia, referendadas pelo conselho de instituições reconhecidas </t>
    </r>
    <r>
      <rPr>
        <b/>
        <sz val="20"/>
        <color theme="1"/>
        <rFont val="Arial"/>
        <family val="2"/>
      </rPr>
      <t>(10 pontos por unidade)</t>
    </r>
  </si>
  <si>
    <r>
      <t xml:space="preserve">Produção de espetáculos, cinema, rádio, televisão, vídeo, audiovisual ou mídias eletrônicas </t>
    </r>
    <r>
      <rPr>
        <b/>
        <sz val="20"/>
        <color theme="1"/>
        <rFont val="Arial"/>
        <family val="2"/>
      </rPr>
      <t>(15 pontos por unidade)</t>
    </r>
  </si>
  <si>
    <r>
      <t xml:space="preserve">Edição de rádio, cinema, vídeo ou tv, vinculada à atividade docente da UNILA </t>
    </r>
    <r>
      <rPr>
        <b/>
        <sz val="20"/>
        <color theme="1"/>
        <rFont val="Arial"/>
        <family val="2"/>
      </rPr>
      <t>(10 pontos por unidade)</t>
    </r>
  </si>
  <si>
    <r>
      <t xml:space="preserve">Revisão de língua portuguesa ou estrangeira em revistas indexadas </t>
    </r>
    <r>
      <rPr>
        <b/>
        <sz val="20"/>
        <color theme="1"/>
        <rFont val="Arial"/>
        <family val="2"/>
      </rPr>
      <t>(3 pontos por artigo)</t>
    </r>
  </si>
  <si>
    <r>
      <t xml:space="preserve">Editor chefe de revista não indexada no índice QUALIS da CAPES </t>
    </r>
    <r>
      <rPr>
        <b/>
        <sz val="20"/>
        <color theme="1"/>
        <rFont val="Arial"/>
        <family val="2"/>
      </rPr>
      <t>(18 pontos por ocorrência, no interstício)</t>
    </r>
  </si>
  <si>
    <r>
      <t xml:space="preserve">Editor associado de revista não indexada no QUALIS da CAPES </t>
    </r>
    <r>
      <rPr>
        <b/>
        <sz val="20"/>
        <color theme="1"/>
        <rFont val="Arial"/>
        <family val="2"/>
      </rPr>
      <t>(8 pontos por ocorrência, no interstício)</t>
    </r>
  </si>
  <si>
    <r>
      <t>Nota:</t>
    </r>
    <r>
      <rPr>
        <sz val="20"/>
        <color theme="1"/>
        <rFont val="Arial"/>
        <family val="2"/>
      </rPr>
      <t xml:space="preserve"> por “publicado” entende-se por meio impresso ou eletrônico, na internet.</t>
    </r>
  </si>
  <si>
    <r>
      <t xml:space="preserve">Doutorado ou livre-docência (desde que não utilizado para promoção) </t>
    </r>
    <r>
      <rPr>
        <b/>
        <sz val="20"/>
        <color theme="1"/>
        <rFont val="Arial"/>
        <family val="2"/>
      </rPr>
      <t>(90 pontos por curso concluído)*</t>
    </r>
  </si>
  <si>
    <r>
      <t xml:space="preserve">Pós-doutorado realizado (máximo de 30 pontos) (por semestres necessários para a conclusão do programa) </t>
    </r>
    <r>
      <rPr>
        <b/>
        <sz val="20"/>
        <color theme="1"/>
        <rFont val="Arial"/>
        <family val="2"/>
      </rPr>
      <t>(30 pontos)*</t>
    </r>
  </si>
  <si>
    <r>
      <t xml:space="preserve">Conclusão da totalidade dos créditos requeridos pelo programa de doutorado </t>
    </r>
    <r>
      <rPr>
        <b/>
        <sz val="20"/>
        <color theme="1"/>
        <rFont val="Arial"/>
        <family val="2"/>
      </rPr>
      <t>(25 pontos)</t>
    </r>
  </si>
  <si>
    <r>
      <t xml:space="preserve">Conclusão da totalidade dos créditos requeridos pelo programa de mestrado </t>
    </r>
    <r>
      <rPr>
        <b/>
        <sz val="20"/>
        <color theme="1"/>
        <rFont val="Arial"/>
        <family val="2"/>
      </rPr>
      <t>(15 pontos)</t>
    </r>
  </si>
  <si>
    <r>
      <t xml:space="preserve">Presença em evento (conferência, simpósio, seminário, palestra, mesa redonda, em evento artístico, científico ou de educação básica, ou outros cursos de curta) </t>
    </r>
    <r>
      <rPr>
        <b/>
        <sz val="20"/>
        <color theme="1"/>
        <rFont val="Arial"/>
        <family val="2"/>
      </rPr>
      <t>(1 ponto por evento)</t>
    </r>
  </si>
  <si>
    <r>
      <t>**</t>
    </r>
    <r>
      <rPr>
        <b/>
        <sz val="20"/>
        <color theme="1"/>
        <rFont val="Arial"/>
        <family val="2"/>
      </rPr>
      <t xml:space="preserve">Espanhol: </t>
    </r>
    <r>
      <rPr>
        <sz val="20"/>
        <color theme="1"/>
        <rFont val="Arial"/>
        <family val="2"/>
      </rPr>
      <t>Certificado de Español Lengua y Uso (CELU), Nivel Intermedio (mención “muy bueno” e mención “excelente”) ou Nivel Avanzado; ou Diploma Español como Lengua Extranjera (DELE), níveis B2, C1 e C2.</t>
    </r>
  </si>
  <si>
    <r>
      <t>**</t>
    </r>
    <r>
      <rPr>
        <b/>
        <sz val="20"/>
        <color theme="1"/>
        <rFont val="Arial"/>
        <family val="2"/>
      </rPr>
      <t>Português:</t>
    </r>
    <r>
      <rPr>
        <sz val="20"/>
        <color theme="1"/>
        <rFont val="Arial"/>
        <family val="2"/>
      </rPr>
      <t xml:space="preserve"> Exame de Proficiência em Língua Portuguesa para Estrangeiros – CELPE-BRAS: níveis Avançado ou Avançado Superior.</t>
    </r>
  </si>
  <si>
    <r>
      <t>***</t>
    </r>
    <r>
      <rPr>
        <b/>
        <sz val="20"/>
        <color theme="1"/>
        <rFont val="Arial"/>
        <family val="2"/>
      </rPr>
      <t>Espanhol:</t>
    </r>
    <r>
      <rPr>
        <sz val="20"/>
        <color theme="1"/>
        <rFont val="Arial"/>
        <family val="2"/>
      </rPr>
      <t xml:space="preserve"> Certificado de Español Lengua y Uso (CELU), Nivel Intermedio (mención bueno); ou Diploma Español como Lengua Extranjera (DELE), nível B1.</t>
    </r>
  </si>
  <si>
    <r>
      <t>***</t>
    </r>
    <r>
      <rPr>
        <b/>
        <sz val="20"/>
        <color theme="1"/>
        <rFont val="Arial"/>
        <family val="2"/>
      </rPr>
      <t>Português:</t>
    </r>
    <r>
      <rPr>
        <sz val="20"/>
        <color theme="1"/>
        <rFont val="Arial"/>
        <family val="2"/>
      </rPr>
      <t xml:space="preserve"> Exame de Proficiência em Língua Portuguesa para Estrangeiros – CELPE-BRAS: nível Intermediário Superior.</t>
    </r>
  </si>
  <si>
    <r>
      <t>Reitor e Vice-Reitor (</t>
    </r>
    <r>
      <rPr>
        <sz val="20"/>
        <color rgb="FF000000"/>
        <rFont val="Arial"/>
        <family val="2"/>
      </rPr>
      <t xml:space="preserve">apontar anos de exercício, inclusive fracionado) </t>
    </r>
    <r>
      <rPr>
        <b/>
        <sz val="20"/>
        <color rgb="FF000000"/>
        <rFont val="Arial"/>
        <family val="2"/>
      </rPr>
      <t>(90 pontos por ano)*</t>
    </r>
    <r>
      <rPr>
        <sz val="20"/>
        <color theme="1"/>
        <rFont val="Arial"/>
        <family val="2"/>
      </rPr>
      <t>.</t>
    </r>
  </si>
  <si>
    <r>
      <t xml:space="preserve">Pró-Reitor e outros cargos CD-2 </t>
    </r>
    <r>
      <rPr>
        <sz val="20"/>
        <color rgb="FF000000"/>
        <rFont val="Arial"/>
        <family val="2"/>
      </rPr>
      <t xml:space="preserve">(apontar anos de exercício, inclusive fracionado) </t>
    </r>
    <r>
      <rPr>
        <b/>
        <sz val="20"/>
        <color rgb="FF000000"/>
        <rFont val="Arial"/>
        <family val="2"/>
      </rPr>
      <t>(80 pontos por ano)*</t>
    </r>
  </si>
  <si>
    <r>
      <t xml:space="preserve">Diretor de Instituto Latino Americano e outros cargos CD-3 </t>
    </r>
    <r>
      <rPr>
        <sz val="20"/>
        <color rgb="FF000000"/>
        <rFont val="Arial"/>
        <family val="2"/>
      </rPr>
      <t>(apontar anos de exercício, inclusive fracionado)</t>
    </r>
  </si>
  <si>
    <r>
      <t>Vice-Diretor de Instituto Latino Americano (</t>
    </r>
    <r>
      <rPr>
        <sz val="20"/>
        <color rgb="FF000000"/>
        <rFont val="Arial"/>
        <family val="2"/>
      </rPr>
      <t xml:space="preserve">apontar anos de exercício, inclusive fracionado) </t>
    </r>
    <r>
      <rPr>
        <b/>
        <sz val="20"/>
        <color rgb="FF000000"/>
        <rFont val="Arial"/>
        <family val="2"/>
      </rPr>
      <t>(70 pontos por ano)*</t>
    </r>
  </si>
  <si>
    <r>
      <t>Dirigente de Órgão Suplementar, Coordenador de Centro Interdisciplinar e outros cargos CD-4 (</t>
    </r>
    <r>
      <rPr>
        <sz val="20"/>
        <color rgb="FF000000"/>
        <rFont val="Arial"/>
        <family val="2"/>
      </rPr>
      <t xml:space="preserve">apontar anos de exercício, inclusive fracionado) </t>
    </r>
    <r>
      <rPr>
        <b/>
        <sz val="20"/>
        <color rgb="FF000000"/>
        <rFont val="Arial"/>
        <family val="2"/>
      </rPr>
      <t>(70 pontos por ano)</t>
    </r>
  </si>
  <si>
    <r>
      <t>Vice-Coordenador de Centro Interdisciplinar (</t>
    </r>
    <r>
      <rPr>
        <sz val="20"/>
        <color rgb="FF000000"/>
        <rFont val="Arial"/>
        <family val="2"/>
      </rPr>
      <t xml:space="preserve">apontar anos de exercício, inclusive fracionado) </t>
    </r>
    <r>
      <rPr>
        <b/>
        <sz val="20"/>
        <color rgb="FF000000"/>
        <rFont val="Arial"/>
        <family val="2"/>
      </rPr>
      <t>(30 pontos por ano)</t>
    </r>
  </si>
  <si>
    <r>
      <t>Cargos de direção da Administração Superior e outros cargos FG-1 (</t>
    </r>
    <r>
      <rPr>
        <sz val="20"/>
        <color rgb="FF000000"/>
        <rFont val="Arial"/>
        <family val="2"/>
      </rPr>
      <t>apontar anos de exercício, inclusive fracionado)</t>
    </r>
  </si>
  <si>
    <r>
      <t>Coordenador de Curso (Graduação ou Pós-Graduação stricto sensu) (</t>
    </r>
    <r>
      <rPr>
        <sz val="20"/>
        <color rgb="FF000000"/>
        <rFont val="Arial"/>
        <family val="2"/>
      </rPr>
      <t>apontar anos de exercício, inclusive fracionado)</t>
    </r>
  </si>
  <si>
    <r>
      <t>Vice-Coordenador de Curso (Graduação ou Pós-Graduação stricto sensu) (</t>
    </r>
    <r>
      <rPr>
        <sz val="20"/>
        <color rgb="FF000000"/>
        <rFont val="Arial"/>
        <family val="2"/>
      </rPr>
      <t xml:space="preserve">apontar anos de exercício, inclusive fracionado) </t>
    </r>
    <r>
      <rPr>
        <b/>
        <sz val="20"/>
        <color rgb="FF000000"/>
        <rFont val="Arial"/>
        <family val="2"/>
      </rPr>
      <t>(16 pontos por ano)</t>
    </r>
  </si>
  <si>
    <r>
      <t>Chefia o Ciclo Comum de Estudos (</t>
    </r>
    <r>
      <rPr>
        <sz val="20"/>
        <color rgb="FF000000"/>
        <rFont val="Arial"/>
        <family val="2"/>
      </rPr>
      <t xml:space="preserve">apontar anos de exercício, inclusive fracionado) </t>
    </r>
    <r>
      <rPr>
        <b/>
        <sz val="20"/>
        <color rgb="FF000000"/>
        <rFont val="Arial"/>
        <family val="2"/>
      </rPr>
      <t>(36 pontos por ano)</t>
    </r>
  </si>
  <si>
    <r>
      <t>Vice-Chefia do Ciclo Comum de Estudos (</t>
    </r>
    <r>
      <rPr>
        <sz val="20"/>
        <color rgb="FF000000"/>
        <rFont val="Arial"/>
        <family val="2"/>
      </rPr>
      <t xml:space="preserve">apontar anos de exercício, inclusive fracionado) </t>
    </r>
    <r>
      <rPr>
        <b/>
        <sz val="20"/>
        <color rgb="FF000000"/>
        <rFont val="Arial"/>
        <family val="2"/>
      </rPr>
      <t>(30 pontos por ano)</t>
    </r>
  </si>
  <si>
    <r>
      <t xml:space="preserve">Representante de eixos do Ciclo Comum de Estudos </t>
    </r>
    <r>
      <rPr>
        <sz val="20"/>
        <color rgb="FF000000"/>
        <rFont val="Arial"/>
        <family val="2"/>
      </rPr>
      <t xml:space="preserve">apontar anos de exercício, inclusive fracionado) </t>
    </r>
    <r>
      <rPr>
        <b/>
        <sz val="20"/>
        <color rgb="FF000000"/>
        <rFont val="Arial"/>
        <family val="2"/>
      </rPr>
      <t>(24 pontos por ano)</t>
    </r>
  </si>
  <si>
    <r>
      <t>Professor-Encarregado de Área (</t>
    </r>
    <r>
      <rPr>
        <sz val="20"/>
        <color rgb="FF000000"/>
        <rFont val="Arial"/>
        <family val="2"/>
      </rPr>
      <t xml:space="preserve">apontar anos de exercício, inclusive fracionado) </t>
    </r>
    <r>
      <rPr>
        <b/>
        <sz val="20"/>
        <color rgb="FF000000"/>
        <rFont val="Arial"/>
        <family val="2"/>
      </rPr>
      <t>(24 pontos por ano)</t>
    </r>
  </si>
  <si>
    <r>
      <t>Coordenador de Curso de Especialização lato sensu não remunerado e residência (</t>
    </r>
    <r>
      <rPr>
        <sz val="20"/>
        <color rgb="FF000000"/>
        <rFont val="Arial"/>
        <family val="2"/>
      </rPr>
      <t xml:space="preserve">apontar anos de exercício, inclusive fracionado) </t>
    </r>
    <r>
      <rPr>
        <b/>
        <sz val="20"/>
        <color rgb="FF000000"/>
        <rFont val="Arial"/>
        <family val="2"/>
      </rPr>
      <t>(28 pontos por ano)</t>
    </r>
  </si>
  <si>
    <r>
      <t>Vice-Coordenador de Curso de Especialização lato sensu não remunerado e residência (</t>
    </r>
    <r>
      <rPr>
        <sz val="20"/>
        <color rgb="FF000000"/>
        <rFont val="Arial"/>
        <family val="2"/>
      </rPr>
      <t xml:space="preserve">apontar anos de exercício, inclusive fracionado) </t>
    </r>
    <r>
      <rPr>
        <b/>
        <sz val="20"/>
        <color rgb="FF000000"/>
        <rFont val="Arial"/>
        <family val="2"/>
      </rPr>
      <t>(8 pontos por ano)</t>
    </r>
  </si>
  <si>
    <r>
      <t>Presidente de comissão de assessoramento superior (CPPD, CPA, CEC, Comissões de Ética etc.) (</t>
    </r>
    <r>
      <rPr>
        <sz val="20"/>
        <color rgb="FF000000"/>
        <rFont val="Arial"/>
        <family val="2"/>
      </rPr>
      <t xml:space="preserve">apontar anos de exercício, inclusive fracionado) </t>
    </r>
    <r>
      <rPr>
        <b/>
        <sz val="20"/>
        <color rgb="FF000000"/>
        <rFont val="Arial"/>
        <family val="2"/>
      </rPr>
      <t>(26 pontos por ano)</t>
    </r>
  </si>
  <si>
    <r>
      <t>Membro de comissão de assessoramento superior (CPPD, CPA, CEC, Comissões de Ética etc.) (</t>
    </r>
    <r>
      <rPr>
        <sz val="20"/>
        <color rgb="FF000000"/>
        <rFont val="Arial"/>
        <family val="2"/>
      </rPr>
      <t xml:space="preserve">apontar anos de exercício, inclusive fracionado) </t>
    </r>
    <r>
      <rPr>
        <b/>
        <sz val="20"/>
        <color rgb="FF000000"/>
        <rFont val="Arial"/>
        <family val="2"/>
      </rPr>
      <t>(20 pontos por ano)</t>
    </r>
  </si>
  <si>
    <r>
      <t>Membro titular eleito do Conselho Universitário ou de Órgão Colegiado Superior (COSUEN, COSUP, COSUEX) (por ano de exercício) (</t>
    </r>
    <r>
      <rPr>
        <sz val="20"/>
        <color rgb="FF000000"/>
        <rFont val="Arial"/>
        <family val="2"/>
      </rPr>
      <t>apontar anos de exercício, inclusive fracionado)</t>
    </r>
  </si>
  <si>
    <r>
      <t>Membro suplente eleito do Conselho Universitário ou de Órgão Colegiado Superior (COSUEN, COSUP, COSUEX) (por ano de exercício) (</t>
    </r>
    <r>
      <rPr>
        <sz val="20"/>
        <color rgb="FF000000"/>
        <rFont val="Arial"/>
        <family val="2"/>
      </rPr>
      <t>apontar anos de exercício, inclusive fracionado)</t>
    </r>
  </si>
  <si>
    <r>
      <t>Membro titular eleito do Conselho do Instituto Latino Americano ou da Comissão Acadêmica de Ensino, Pesquisa e Extensão (</t>
    </r>
    <r>
      <rPr>
        <sz val="20"/>
        <color rgb="FF000000"/>
        <rFont val="Arial"/>
        <family val="2"/>
      </rPr>
      <t>apontar anos de exercício, inclusive fracionado)</t>
    </r>
  </si>
  <si>
    <r>
      <t>Membro suplente eleito do Conselho do Instituto Latino Americano ou da Comissão Acadêmica de Ensino, Pesquisa e Extensão (</t>
    </r>
    <r>
      <rPr>
        <sz val="20"/>
        <color rgb="FF000000"/>
        <rFont val="Arial"/>
        <family val="2"/>
      </rPr>
      <t>apontar anos de exercício, inclusive fracionado)</t>
    </r>
  </si>
  <si>
    <r>
      <t>Membro de Colegiado de Curso de Graduação ou Pós-Graduação (</t>
    </r>
    <r>
      <rPr>
        <sz val="20"/>
        <color rgb="FF000000"/>
        <rFont val="Arial"/>
        <family val="2"/>
      </rPr>
      <t>apontar anos de exercício, inclusive fracionado)</t>
    </r>
  </si>
  <si>
    <r>
      <t>Membro do Núcleo Docente Estruturante (</t>
    </r>
    <r>
      <rPr>
        <sz val="20"/>
        <color rgb="FF000000"/>
        <rFont val="Arial"/>
        <family val="2"/>
      </rPr>
      <t xml:space="preserve">apontar anos de exercício, inclusive fracionado) </t>
    </r>
    <r>
      <rPr>
        <b/>
        <sz val="20"/>
        <color rgb="FF000000"/>
        <rFont val="Arial"/>
        <family val="2"/>
      </rPr>
      <t>(12 pontos por ano)</t>
    </r>
  </si>
  <si>
    <r>
      <t>Membro do Colegiado do Ciclo Comum (</t>
    </r>
    <r>
      <rPr>
        <sz val="20"/>
        <color rgb="FF000000"/>
        <rFont val="Arial"/>
        <family val="2"/>
      </rPr>
      <t xml:space="preserve">apontar anos de exercício, inclusive fracionado) </t>
    </r>
    <r>
      <rPr>
        <b/>
        <sz val="20"/>
        <color rgb="FF000000"/>
        <rFont val="Arial"/>
        <family val="2"/>
      </rPr>
      <t>(18 pontos por ano)</t>
    </r>
  </si>
  <si>
    <r>
      <t>Coordenador de Comitê Assessor de Pesquisa, Estágio, Extensão ou similares (</t>
    </r>
    <r>
      <rPr>
        <sz val="20"/>
        <color rgb="FF000000"/>
        <rFont val="Arial"/>
        <family val="2"/>
      </rPr>
      <t xml:space="preserve">apontar anos de exercício, inclusive fracionado) </t>
    </r>
    <r>
      <rPr>
        <b/>
        <sz val="20"/>
        <color rgb="FF000000"/>
        <rFont val="Arial"/>
        <family val="2"/>
      </rPr>
      <t>(10 pontos por ano)</t>
    </r>
  </si>
  <si>
    <r>
      <t>Membro de Comitê Assessor de Pesquisa, Estágio, Extensão ou similares (</t>
    </r>
    <r>
      <rPr>
        <sz val="20"/>
        <color rgb="FF000000"/>
        <rFont val="Arial"/>
        <family val="2"/>
      </rPr>
      <t>apontar anos de exercício, inclusive fracionado)</t>
    </r>
  </si>
  <si>
    <r>
      <t>Coordenador de Comitê de Ética em Pesquisa e Comissão de Ética da UNILA (</t>
    </r>
    <r>
      <rPr>
        <sz val="20"/>
        <color rgb="FF000000"/>
        <rFont val="Arial"/>
        <family val="2"/>
      </rPr>
      <t xml:space="preserve">apontar anos de exercício, inclusive fracionado) </t>
    </r>
    <r>
      <rPr>
        <b/>
        <sz val="20"/>
        <color rgb="FF000000"/>
        <rFont val="Arial"/>
        <family val="2"/>
      </rPr>
      <t>(10 pontos por ano)</t>
    </r>
  </si>
  <si>
    <r>
      <t>Membro de Comitê de Ética em Pesquisa e Comissão de Ética da UNILA (</t>
    </r>
    <r>
      <rPr>
        <sz val="20"/>
        <color rgb="FF000000"/>
        <rFont val="Arial"/>
        <family val="2"/>
      </rPr>
      <t>apontar anos de exercício, inclusive fracionado)</t>
    </r>
  </si>
  <si>
    <r>
      <t>Membro de Comitê Editorial de publicação indexada (</t>
    </r>
    <r>
      <rPr>
        <sz val="20"/>
        <color rgb="FF000000"/>
        <rFont val="Arial"/>
        <family val="2"/>
      </rPr>
      <t xml:space="preserve">apontar anos de exercício, inclusive fracionado) </t>
    </r>
    <r>
      <rPr>
        <b/>
        <sz val="20"/>
        <color rgb="FF000000"/>
        <rFont val="Arial"/>
        <family val="2"/>
      </rPr>
      <t>(4 pontos por ano)*</t>
    </r>
  </si>
  <si>
    <r>
      <t>Representante designado por ato da Administração Superior em órgãos ou fundações ou instituições de ciência, tecnologia e cultura (</t>
    </r>
    <r>
      <rPr>
        <sz val="20"/>
        <color rgb="FF000000"/>
        <rFont val="Arial"/>
        <family val="2"/>
      </rPr>
      <t>apontar anos de exercício, inclusive fracionado)</t>
    </r>
  </si>
  <si>
    <r>
      <t>Coordenador de convênio institucional (</t>
    </r>
    <r>
      <rPr>
        <sz val="20"/>
        <color rgb="FF000000"/>
        <rFont val="Arial"/>
        <family val="2"/>
      </rPr>
      <t xml:space="preserve">apontar anos de exercício, inclusive fracionado) </t>
    </r>
    <r>
      <rPr>
        <b/>
        <sz val="20"/>
        <color rgb="FF000000"/>
        <rFont val="Arial"/>
        <family val="2"/>
      </rPr>
      <t>(6 pontos por ano)</t>
    </r>
  </si>
  <si>
    <r>
      <t>Coordenador de projetos intercâmbios/internacionais (</t>
    </r>
    <r>
      <rPr>
        <sz val="20"/>
        <color rgb="FF000000"/>
        <rFont val="Arial"/>
        <family val="2"/>
      </rPr>
      <t xml:space="preserve">apontar anos de exercício, inclusive fracionado) </t>
    </r>
    <r>
      <rPr>
        <b/>
        <sz val="20"/>
        <color rgb="FF000000"/>
        <rFont val="Arial"/>
        <family val="2"/>
      </rPr>
      <t>(10 pontos por ano)</t>
    </r>
  </si>
  <si>
    <r>
      <t>Coordenador Geral do Programa Idiomas sem Fronteiras (</t>
    </r>
    <r>
      <rPr>
        <sz val="20"/>
        <color rgb="FF000000"/>
        <rFont val="Arial"/>
        <family val="2"/>
      </rPr>
      <t>apontar anos de exercício, inclusive fracionado)</t>
    </r>
  </si>
  <si>
    <r>
      <t>Coordenador Pedagógico do Programa Idiomas sem Fronteiras (</t>
    </r>
    <r>
      <rPr>
        <sz val="20"/>
        <color rgb="FF000000"/>
        <rFont val="Arial"/>
        <family val="2"/>
      </rPr>
      <t>apontar anos de exercício, inclusive fracionado)</t>
    </r>
  </si>
  <si>
    <r>
      <t>Membro de projetos intercâmbios/internacionais (</t>
    </r>
    <r>
      <rPr>
        <sz val="20"/>
        <color rgb="FF000000"/>
        <rFont val="Arial"/>
        <family val="2"/>
      </rPr>
      <t xml:space="preserve">apontar anos de exercício, inclusive fracionado) </t>
    </r>
    <r>
      <rPr>
        <b/>
        <sz val="20"/>
        <color rgb="FF000000"/>
        <rFont val="Arial"/>
        <family val="2"/>
      </rPr>
      <t>(5 pontos por ano)*</t>
    </r>
  </si>
  <si>
    <r>
      <t xml:space="preserve">Fiscal de projeto </t>
    </r>
    <r>
      <rPr>
        <b/>
        <sz val="20"/>
        <color theme="1"/>
        <rFont val="Arial"/>
        <family val="2"/>
      </rPr>
      <t>(10 pontos por indicação)</t>
    </r>
  </si>
  <si>
    <r>
      <t xml:space="preserve">Coordenador geral de outras atividades técnicas, científicas, culturais, artísticas e desportivas </t>
    </r>
    <r>
      <rPr>
        <b/>
        <sz val="20"/>
        <color theme="1"/>
        <rFont val="Arial"/>
        <family val="2"/>
      </rPr>
      <t>(6 pontos por indicação)</t>
    </r>
  </si>
  <si>
    <r>
      <t>Assessoria técnica e consultorias devidamente autorizadas pelo Centro ou Instituto (</t>
    </r>
    <r>
      <rPr>
        <sz val="20"/>
        <color rgb="FF000000"/>
        <rFont val="Arial"/>
        <family val="2"/>
      </rPr>
      <t xml:space="preserve">apontar anos de exercício, inclusive fracionado) </t>
    </r>
    <r>
      <rPr>
        <b/>
        <sz val="20"/>
        <color rgb="FF000000"/>
        <rFont val="Arial"/>
        <family val="2"/>
      </rPr>
      <t>(1 ponto por ano)</t>
    </r>
  </si>
  <si>
    <r>
      <t xml:space="preserve">Coordenação de prêmios </t>
    </r>
    <r>
      <rPr>
        <b/>
        <sz val="20"/>
        <color theme="1"/>
        <rFont val="Arial"/>
        <family val="2"/>
      </rPr>
      <t>(2 pontos por indicação)</t>
    </r>
  </si>
  <si>
    <r>
      <t xml:space="preserve">Assessoria técnica de prêmios </t>
    </r>
    <r>
      <rPr>
        <b/>
        <sz val="20"/>
        <color theme="1"/>
        <rFont val="Arial"/>
        <family val="2"/>
      </rPr>
      <t>(1 ponto por indicação)</t>
    </r>
  </si>
  <si>
    <r>
      <t>Nota:</t>
    </r>
    <r>
      <rPr>
        <sz val="20"/>
        <color theme="1"/>
        <rFont val="Arial"/>
        <family val="2"/>
      </rPr>
      <t xml:space="preserve"> é vedada a bi-pontuação nos itens que compõe este campo, exceto as participações em</t>
    </r>
  </si>
  <si>
    <r>
      <t>Comprovadas no interstício</t>
    </r>
    <r>
      <rPr>
        <i/>
        <sz val="20"/>
        <color rgb="FF000000"/>
        <rFont val="Arial"/>
        <family val="2"/>
      </rPr>
      <t xml:space="preserve"> pela PROEX, PRPPG, cópia do Boletim de Serviço ou declaração do SIGAA.</t>
    </r>
  </si>
  <si>
    <r>
      <t xml:space="preserve">Coordenação em programa/projeto nacional financiado por agência oficial </t>
    </r>
    <r>
      <rPr>
        <b/>
        <sz val="20"/>
        <color theme="1"/>
        <rFont val="Arial"/>
        <family val="2"/>
      </rPr>
      <t>(40 pontos por programa ou projeto/ano)</t>
    </r>
  </si>
  <si>
    <r>
      <t xml:space="preserve">Participação em projeto nacional financiado por agência oficial </t>
    </r>
    <r>
      <rPr>
        <b/>
        <sz val="20"/>
        <color theme="1"/>
        <rFont val="Arial"/>
        <family val="2"/>
      </rPr>
      <t>(20 pontos por programa ou projeto/ano)</t>
    </r>
  </si>
  <si>
    <r>
      <t xml:space="preserve">Coordenação em programa/projeto de extensão registrado na UNILA*** </t>
    </r>
    <r>
      <rPr>
        <b/>
        <sz val="20"/>
        <color theme="1"/>
        <rFont val="Arial"/>
        <family val="2"/>
      </rPr>
      <t>(15 pontos por programa ou projeto/por ano)</t>
    </r>
  </si>
  <si>
    <r>
      <t xml:space="preserve">Participação em programa/projeto de extensão registrado na UNILA*** </t>
    </r>
    <r>
      <rPr>
        <b/>
        <sz val="20"/>
        <color theme="1"/>
        <rFont val="Arial"/>
        <family val="2"/>
      </rPr>
      <t>(7 pontos por programa ou projeto/ano)</t>
    </r>
  </si>
  <si>
    <r>
      <t xml:space="preserve">Coordenação em núcleo de ensino, pesquisa e extensão registrado na UNILA** </t>
    </r>
    <r>
      <rPr>
        <b/>
        <sz val="20"/>
        <color theme="1"/>
        <rFont val="Arial"/>
        <family val="2"/>
      </rPr>
      <t>(20 pontos por ano de exercício)</t>
    </r>
  </si>
  <si>
    <r>
      <t xml:space="preserve">Bolsa de produtividade em extensão de agência oficial nacional ou internacional </t>
    </r>
    <r>
      <rPr>
        <b/>
        <sz val="20"/>
        <color theme="1"/>
        <rFont val="Arial"/>
        <family val="2"/>
      </rPr>
      <t>(40 pontos por ano)</t>
    </r>
  </si>
  <si>
    <r>
      <t xml:space="preserve">(15 pontos por evento) </t>
    </r>
    <r>
      <rPr>
        <b/>
        <sz val="20"/>
        <color theme="1"/>
        <rFont val="Arial"/>
        <family val="2"/>
      </rPr>
      <t>(Campo repetido em IV.13)</t>
    </r>
  </si>
  <si>
    <r>
      <t xml:space="preserve">Coordenação de curso de extensão no âmbito da UNILA*** (expressado em horas) </t>
    </r>
    <r>
      <rPr>
        <b/>
        <sz val="20"/>
        <color theme="1"/>
        <rFont val="Arial"/>
        <family val="2"/>
      </rPr>
      <t>(3 pontos a cada 15 horas)</t>
    </r>
  </si>
  <si>
    <r>
      <t xml:space="preserve">Ministrante de curso de extensão no âmbito da UNILA*** (expressado em horas) </t>
    </r>
    <r>
      <rPr>
        <b/>
        <sz val="20"/>
        <color theme="1"/>
        <rFont val="Arial"/>
        <family val="2"/>
      </rPr>
      <t>(3 pontos a cada 3 horas)</t>
    </r>
  </si>
  <si>
    <r>
      <t xml:space="preserve">Coordenação de evento de extensão**** (expressado em horas) </t>
    </r>
    <r>
      <rPr>
        <b/>
        <sz val="20"/>
        <color theme="1"/>
        <rFont val="Arial"/>
        <family val="2"/>
      </rPr>
      <t>(3 pontos a cada 15 horas)</t>
    </r>
  </si>
  <si>
    <r>
      <t xml:space="preserve">Captação externa de recursos para extensão mediante comprovação – entre R$ 30.000,00 que R$ 100.000,00 </t>
    </r>
    <r>
      <rPr>
        <b/>
        <sz val="20"/>
        <color theme="1"/>
        <rFont val="Arial"/>
        <family val="2"/>
      </rPr>
      <t>(30 pontos por captação)</t>
    </r>
  </si>
  <si>
    <r>
      <t xml:space="preserve">Nota: </t>
    </r>
    <r>
      <rPr>
        <sz val="20"/>
        <color theme="1"/>
        <rFont val="Arial"/>
        <family val="2"/>
      </rPr>
      <t>é vedada a bi-pontuação nos itens que compõe este Campo.</t>
    </r>
  </si>
  <si>
    <r>
      <t xml:space="preserve">Membro da banca examinadora de livre-docência ou tese de doutorado </t>
    </r>
    <r>
      <rPr>
        <b/>
        <sz val="20"/>
        <color theme="1"/>
        <rFont val="Arial"/>
        <family val="2"/>
      </rPr>
      <t>(35 pontos por trabalho avaliado)</t>
    </r>
  </si>
  <si>
    <r>
      <t xml:space="preserve">Membro de banca de qualificação em cursos de pós-graduação stricto sensu </t>
    </r>
    <r>
      <rPr>
        <b/>
        <sz val="20"/>
        <color theme="1"/>
        <rFont val="Arial"/>
        <family val="2"/>
      </rPr>
      <t>(3 pontos por trabalho avaliado)</t>
    </r>
  </si>
  <si>
    <r>
      <t xml:space="preserve">Membro da banca examinadora de monografia de curso de especialização </t>
    </r>
    <r>
      <rPr>
        <b/>
        <sz val="20"/>
        <color theme="1"/>
        <rFont val="Arial"/>
        <family val="2"/>
      </rPr>
      <t>(3 pontos por trabalho avaliado)</t>
    </r>
  </si>
  <si>
    <r>
      <t xml:space="preserve">Membro de comissão de homologação de inscrição de concurso público </t>
    </r>
    <r>
      <rPr>
        <b/>
        <sz val="20"/>
        <color theme="1"/>
        <rFont val="Arial"/>
        <family val="2"/>
      </rPr>
      <t>(5 pontos por participação)</t>
    </r>
  </si>
  <si>
    <r>
      <t xml:space="preserve">Membro de banca de seleção para pós-graduação stricto sensu </t>
    </r>
    <r>
      <rPr>
        <b/>
        <sz val="20"/>
        <color theme="1"/>
        <rFont val="Arial"/>
        <family val="2"/>
      </rPr>
      <t>(2 pontos por participação)</t>
    </r>
  </si>
  <si>
    <r>
      <t xml:space="preserve">Emissão de parecer de equivalência de componente curricular, através declaração da coordenação de curso que solicitar o parecer </t>
    </r>
    <r>
      <rPr>
        <b/>
        <sz val="20"/>
        <color theme="1"/>
        <rFont val="Arial"/>
        <family val="2"/>
      </rPr>
      <t>(1 ponto por parecer)</t>
    </r>
  </si>
  <si>
    <r>
      <t xml:space="preserve">Participação de banca examinadora para dispensa de componentes curriculares </t>
    </r>
    <r>
      <rPr>
        <b/>
        <sz val="20"/>
        <color theme="1"/>
        <rFont val="Arial"/>
        <family val="2"/>
      </rPr>
      <t>(1 ponto por banca)</t>
    </r>
  </si>
  <si>
    <r>
      <t xml:space="preserve">Participação em elaboração e/ou aplicação e/ou correção de prova de Dispensa por Extraordinário Saber (Expressado em horas) </t>
    </r>
    <r>
      <rPr>
        <b/>
        <sz val="20"/>
        <color theme="1"/>
        <rFont val="Arial"/>
        <family val="2"/>
      </rPr>
      <t>(1 ponto a cada 3 horas)</t>
    </r>
  </si>
  <si>
    <r>
      <t xml:space="preserve">Elaboração e correção de exame de proficiência em idiomas em programas de pós-graduação da UNILA, em conformidade com as normas vigentes </t>
    </r>
    <r>
      <rPr>
        <b/>
        <sz val="20"/>
        <color theme="1"/>
        <rFont val="Arial"/>
        <family val="2"/>
      </rPr>
      <t>(10 pontos por edição)</t>
    </r>
  </si>
  <si>
    <r>
      <t>Nota:</t>
    </r>
    <r>
      <rPr>
        <sz val="20"/>
        <color theme="1"/>
        <rFont val="Arial"/>
        <family val="2"/>
      </rPr>
      <t xml:space="preserve"> participação em banca, na qualidade de orientador, não pontua.</t>
    </r>
  </si>
  <si>
    <r>
      <t>Comprovadas no interstício</t>
    </r>
    <r>
      <rPr>
        <b/>
        <i/>
        <sz val="20"/>
        <color rgb="FF000000"/>
        <rFont val="Arial"/>
        <family val="2"/>
      </rPr>
      <t xml:space="preserve"> </t>
    </r>
    <r>
      <rPr>
        <i/>
        <sz val="20"/>
        <color rgb="FF000000"/>
        <rFont val="Arial"/>
        <family val="2"/>
      </rPr>
      <t>pela PRPPG, PROGRAD, cópia do Boletim de Serviço ou pela instituição via SIGAA.</t>
    </r>
  </si>
  <si>
    <r>
      <t xml:space="preserve">Orientação de monografia de curso de especialização concluída </t>
    </r>
    <r>
      <rPr>
        <b/>
        <sz val="20"/>
        <color theme="1"/>
        <rFont val="Arial"/>
        <family val="2"/>
      </rPr>
      <t>(8 pontos por orientando)</t>
    </r>
  </si>
  <si>
    <r>
      <t xml:space="preserve">Orientação de monografia de curso de especialização em andamento </t>
    </r>
    <r>
      <rPr>
        <b/>
        <sz val="20"/>
        <color theme="1"/>
        <rFont val="Arial"/>
        <family val="2"/>
      </rPr>
      <t>(1 ponto por orientando)</t>
    </r>
  </si>
  <si>
    <r>
      <t xml:space="preserve">Orientação de monografia de conclusão de curso, ou trabalho de conclusão de curso, ou trabalho de curso, ou projeto final de curso, de graduação </t>
    </r>
    <r>
      <rPr>
        <b/>
        <sz val="20"/>
        <color theme="1"/>
        <rFont val="Arial"/>
        <family val="2"/>
      </rPr>
      <t>(5 pontos por orientando)</t>
    </r>
  </si>
  <si>
    <r>
      <t xml:space="preserve">Coorientação de monografia de conclusão de curso, ou trabalho de conclusão de curso, ou trabalho de curso, ou projeto final de curso, de graduação </t>
    </r>
    <r>
      <rPr>
        <b/>
        <sz val="20"/>
        <color theme="1"/>
        <rFont val="Arial"/>
        <family val="2"/>
      </rPr>
      <t>(3 pontos por coorientação/ano)</t>
    </r>
  </si>
  <si>
    <r>
      <t xml:space="preserve">Tutoria do Grupo PET </t>
    </r>
    <r>
      <rPr>
        <b/>
        <sz val="20"/>
        <color theme="1"/>
        <rFont val="Arial"/>
        <family val="2"/>
      </rPr>
      <t>(10 pontos por grupo/ano)</t>
    </r>
  </si>
  <si>
    <r>
      <t xml:space="preserve">Orientação de aluno do Grupo PET (excetuando o tutor) </t>
    </r>
    <r>
      <rPr>
        <b/>
        <sz val="20"/>
        <color theme="1"/>
        <rFont val="Arial"/>
        <family val="2"/>
      </rPr>
      <t>(2 pontos por orientando/ano)</t>
    </r>
  </si>
  <si>
    <r>
      <t xml:space="preserve">Orientação de aluno em estágio não obrigatório na UNILA ou em outra instituição </t>
    </r>
    <r>
      <rPr>
        <b/>
        <sz val="20"/>
        <color theme="1"/>
        <rFont val="Arial"/>
        <family val="2"/>
      </rPr>
      <t>(1 ponto por orientando/ano)</t>
    </r>
  </si>
  <si>
    <r>
      <t xml:space="preserve">Supervisão de estágio na UNILA </t>
    </r>
    <r>
      <rPr>
        <b/>
        <sz val="20"/>
        <color theme="1"/>
        <rFont val="Arial"/>
        <family val="2"/>
      </rPr>
      <t>(1 ponto por aluno/ano)</t>
    </r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</si>
</sst>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rgb="FF000000"/>
      <name val="Arial"/>
      <family val="2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i/>
      <sz val="20"/>
      <color rgb="FF000000"/>
      <name val="Arial"/>
      <family val="2"/>
    </font>
    <font>
      <sz val="20"/>
      <color theme="1"/>
      <name val="Arial"/>
      <family val="2"/>
    </font>
    <font>
      <sz val="20"/>
      <color rgb="FF000000"/>
      <name val="Arial"/>
      <family val="2"/>
    </font>
    <font>
      <b/>
      <i/>
      <sz val="20"/>
      <color rgb="FF000000"/>
      <name val="Arial"/>
      <family val="2"/>
    </font>
    <font>
      <strike/>
      <sz val="20"/>
      <color theme="1"/>
      <name val="Arial"/>
      <family val="2"/>
    </font>
    <font>
      <b/>
      <strike/>
      <sz val="20"/>
      <color theme="1"/>
      <name val="Arial"/>
      <family val="2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1" xfId="0" applyBorder="1"/>
    <xf numFmtId="2" fontId="0" fillId="0" borderId="1" xfId="0" applyNumberFormat="1" applyBorder="1"/>
    <xf numFmtId="2" fontId="1" fillId="5" borderId="1" xfId="0" applyNumberFormat="1" applyFont="1" applyFill="1" applyBorder="1"/>
    <xf numFmtId="0" fontId="1" fillId="5" borderId="1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3" fillId="3" borderId="6" xfId="0" applyFont="1" applyFill="1" applyBorder="1" applyAlignment="1">
      <alignment vertical="center"/>
    </xf>
    <xf numFmtId="0" fontId="7" fillId="0" borderId="0" xfId="0" applyFont="1"/>
    <xf numFmtId="0" fontId="9" fillId="0" borderId="17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justify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center" wrapText="1"/>
    </xf>
    <xf numFmtId="0" fontId="12" fillId="0" borderId="17" xfId="0" applyFont="1" applyBorder="1" applyAlignment="1">
      <alignment horizontal="justify" vertical="center" wrapText="1"/>
    </xf>
    <xf numFmtId="0" fontId="13" fillId="0" borderId="15" xfId="0" applyFont="1" applyBorder="1" applyAlignment="1">
      <alignment horizontal="justify" vertical="center" wrapText="1"/>
    </xf>
    <xf numFmtId="0" fontId="7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 vertical="center"/>
    </xf>
    <xf numFmtId="2" fontId="14" fillId="2" borderId="8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3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2" fontId="7" fillId="2" borderId="8" xfId="0" applyNumberFormat="1" applyFont="1" applyFill="1" applyBorder="1" applyAlignment="1">
      <alignment horizontal="center"/>
    </xf>
    <xf numFmtId="0" fontId="7" fillId="0" borderId="9" xfId="0" applyFont="1" applyBorder="1" applyAlignment="1">
      <alignment vertical="center"/>
    </xf>
    <xf numFmtId="0" fontId="9" fillId="0" borderId="2" xfId="0" applyFont="1" applyBorder="1"/>
    <xf numFmtId="0" fontId="7" fillId="0" borderId="9" xfId="0" applyFont="1" applyBorder="1" applyAlignment="1">
      <alignment horizontal="center" vertical="center"/>
    </xf>
    <xf numFmtId="2" fontId="7" fillId="2" borderId="9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center"/>
    </xf>
    <xf numFmtId="0" fontId="9" fillId="0" borderId="0" xfId="0" applyFont="1" applyBorder="1"/>
    <xf numFmtId="0" fontId="7" fillId="0" borderId="10" xfId="0" applyFont="1" applyBorder="1" applyAlignment="1">
      <alignment horizontal="center" vertical="center"/>
    </xf>
    <xf numFmtId="2" fontId="7" fillId="2" borderId="1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vertical="center"/>
    </xf>
    <xf numFmtId="0" fontId="9" fillId="0" borderId="5" xfId="0" applyFont="1" applyBorder="1"/>
    <xf numFmtId="0" fontId="7" fillId="0" borderId="11" xfId="0" applyFont="1" applyBorder="1" applyAlignment="1">
      <alignment horizontal="center" vertical="center"/>
    </xf>
    <xf numFmtId="2" fontId="7" fillId="2" borderId="11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 horizontal="left" indent="2"/>
    </xf>
    <xf numFmtId="0" fontId="7" fillId="0" borderId="0" xfId="0" applyFont="1" applyAlignment="1">
      <alignment wrapText="1"/>
    </xf>
    <xf numFmtId="0" fontId="6" fillId="2" borderId="7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top" wrapText="1"/>
    </xf>
    <xf numFmtId="2" fontId="7" fillId="2" borderId="11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9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1" fillId="5" borderId="6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right"/>
    </xf>
    <xf numFmtId="0" fontId="1" fillId="5" borderId="8" xfId="0" applyFont="1" applyFill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7" fillId="0" borderId="0" xfId="0" applyFont="1" applyAlignment="1">
      <alignment horizontal="left" wrapText="1"/>
    </xf>
    <xf numFmtId="0" fontId="9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right" vertical="center" wrapText="1"/>
    </xf>
    <xf numFmtId="0" fontId="9" fillId="0" borderId="22" xfId="0" applyFont="1" applyBorder="1" applyAlignment="1">
      <alignment horizontal="right" vertical="center" wrapText="1"/>
    </xf>
    <xf numFmtId="0" fontId="9" fillId="0" borderId="23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justify" vertical="center" wrapText="1"/>
    </xf>
    <xf numFmtId="0" fontId="9" fillId="0" borderId="22" xfId="0" applyFont="1" applyBorder="1" applyAlignment="1">
      <alignment horizontal="justify" vertical="center" wrapText="1"/>
    </xf>
    <xf numFmtId="0" fontId="9" fillId="0" borderId="23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justify" vertical="center" wrapText="1"/>
    </xf>
    <xf numFmtId="0" fontId="6" fillId="0" borderId="23" xfId="0" applyFont="1" applyBorder="1" applyAlignment="1">
      <alignment horizontal="justify" vertical="center" wrapText="1"/>
    </xf>
    <xf numFmtId="0" fontId="9" fillId="0" borderId="21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9" fillId="0" borderId="20" xfId="0" applyFont="1" applyBorder="1" applyAlignment="1">
      <alignment horizontal="justify" vertical="center" wrapText="1"/>
    </xf>
    <xf numFmtId="0" fontId="9" fillId="0" borderId="17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24" xfId="0" applyFont="1" applyBorder="1" applyAlignment="1">
      <alignment horizontal="justify" vertical="center" wrapText="1"/>
    </xf>
    <xf numFmtId="0" fontId="9" fillId="0" borderId="25" xfId="0" applyFont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0" fontId="9" fillId="0" borderId="19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I11" sqref="I11"/>
    </sheetView>
  </sheetViews>
  <sheetFormatPr defaultRowHeight="15"/>
  <cols>
    <col min="1" max="1" width="12.140625" bestFit="1" customWidth="1"/>
    <col min="4" max="4" width="32.140625" customWidth="1"/>
    <col min="5" max="5" width="10.42578125" customWidth="1"/>
  </cols>
  <sheetData>
    <row r="1" spans="1:5" s="5" customFormat="1" ht="23.25" customHeight="1">
      <c r="A1" s="6" t="s">
        <v>461</v>
      </c>
      <c r="B1" s="58" t="s">
        <v>462</v>
      </c>
      <c r="C1" s="58"/>
      <c r="D1" s="58"/>
      <c r="E1" s="59"/>
    </row>
    <row r="2" spans="1:5">
      <c r="A2" s="64" t="s">
        <v>464</v>
      </c>
      <c r="B2" s="64"/>
      <c r="C2" s="64"/>
      <c r="D2" s="64"/>
      <c r="E2" s="4" t="s">
        <v>463</v>
      </c>
    </row>
    <row r="3" spans="1:5">
      <c r="A3" s="63" t="str">
        <f>'CAMPO I'!B1</f>
        <v>CAMPO I – ATIVIDADES DE ENSINO NA UNILA</v>
      </c>
      <c r="B3" s="63"/>
      <c r="C3" s="63"/>
      <c r="D3" s="63"/>
      <c r="E3" s="2">
        <f>'CAMPO I'!D30</f>
        <v>0</v>
      </c>
    </row>
    <row r="4" spans="1:5">
      <c r="A4" s="63" t="str">
        <f>'CAMPO II'!A1:B1</f>
        <v>CAMPO II – ATIVIDADES DE ORIENTAÇÃO DE ALUNOS</v>
      </c>
      <c r="B4" s="63"/>
      <c r="C4" s="63"/>
      <c r="D4" s="63"/>
      <c r="E4" s="1">
        <f>'CAMPO II'!D35</f>
        <v>0</v>
      </c>
    </row>
    <row r="5" spans="1:5">
      <c r="A5" s="63" t="str">
        <f>'CAMPO III'!A1:B1</f>
        <v>CAMPO III – ATIVIDADES ACADÊMICAS ESPECIAIS</v>
      </c>
      <c r="B5" s="63"/>
      <c r="C5" s="63"/>
      <c r="D5" s="63"/>
      <c r="E5" s="1">
        <f>'CAMPO III'!D24</f>
        <v>0</v>
      </c>
    </row>
    <row r="6" spans="1:5">
      <c r="A6" s="63" t="str">
        <f>'CAMPO IV'!A1:B1</f>
        <v>CAMPO IV – ATIVIDADES DE EXTENSÃO (1)</v>
      </c>
      <c r="B6" s="63"/>
      <c r="C6" s="63"/>
      <c r="D6" s="63"/>
      <c r="E6" s="1">
        <f>'CAMPO IV'!D41</f>
        <v>30</v>
      </c>
    </row>
    <row r="7" spans="1:5">
      <c r="A7" s="63" t="str">
        <f>'CAMPO V'!A1:B1</f>
        <v>CAMPO V – ATIVIDADES DE PESQUISA</v>
      </c>
      <c r="B7" s="63"/>
      <c r="C7" s="63"/>
      <c r="D7" s="63"/>
      <c r="E7" s="1">
        <f>'CAMPO V'!D39</f>
        <v>0</v>
      </c>
    </row>
    <row r="8" spans="1:5">
      <c r="A8" s="63" t="str">
        <f>'CAMPO VI'!A1:B1</f>
        <v>CAMPO VI – ATIVIDADES DE ADMINISTRAÇÃO/ACADÊMICAS (1)</v>
      </c>
      <c r="B8" s="63"/>
      <c r="C8" s="63"/>
      <c r="D8" s="63"/>
      <c r="E8" s="1">
        <f>'CAMPO VI'!D64</f>
        <v>0</v>
      </c>
    </row>
    <row r="9" spans="1:5">
      <c r="A9" s="63" t="str">
        <f>'CAMPO VII'!A1:B1</f>
        <v>CAMPO VII – ATIVIDADES DE CAPACITAÇÃO DOCENTE</v>
      </c>
      <c r="B9" s="63"/>
      <c r="C9" s="63"/>
      <c r="D9" s="63"/>
      <c r="E9" s="1">
        <f>'CAMPO VII'!D30</f>
        <v>0</v>
      </c>
    </row>
    <row r="10" spans="1:5">
      <c r="A10" s="63" t="str">
        <f>'CAMPO VIII'!A1:B1</f>
        <v>CAMPO VIII – PRODUÇÃO CIENTÍFICA, TECNOLÓGICA, ARTÍSTICA E CULTURAL</v>
      </c>
      <c r="B10" s="63"/>
      <c r="C10" s="63"/>
      <c r="D10" s="63"/>
      <c r="E10" s="1">
        <f>'CAMPO VIII'!D105</f>
        <v>0</v>
      </c>
    </row>
    <row r="11" spans="1:5">
      <c r="A11" s="60" t="s">
        <v>61</v>
      </c>
      <c r="B11" s="61"/>
      <c r="C11" s="61"/>
      <c r="D11" s="62"/>
      <c r="E11" s="3">
        <f>SUM(E3:E10)</f>
        <v>30</v>
      </c>
    </row>
  </sheetData>
  <mergeCells count="11">
    <mergeCell ref="B1:E1"/>
    <mergeCell ref="A11:D11"/>
    <mergeCell ref="A3:D3"/>
    <mergeCell ref="A4:D4"/>
    <mergeCell ref="A5:D5"/>
    <mergeCell ref="A2:D2"/>
    <mergeCell ref="A6:D6"/>
    <mergeCell ref="A7:D7"/>
    <mergeCell ref="A8:D8"/>
    <mergeCell ref="A9:D9"/>
    <mergeCell ref="A10:D10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80" zoomScaleNormal="80" workbookViewId="0">
      <selection activeCell="F18" sqref="F18"/>
    </sheetView>
  </sheetViews>
  <sheetFormatPr defaultColWidth="8.7109375" defaultRowHeight="26.25"/>
  <cols>
    <col min="1" max="1" width="10.42578125" style="55" bestFit="1" customWidth="1"/>
    <col min="2" max="2" width="255.5703125" style="7" bestFit="1" customWidth="1"/>
    <col min="3" max="3" width="13.7109375" style="56" bestFit="1" customWidth="1"/>
    <col min="4" max="4" width="11.7109375" style="57" bestFit="1" customWidth="1"/>
    <col min="5" max="5" width="8.7109375" style="7"/>
    <col min="6" max="6" width="49.7109375" style="7" customWidth="1"/>
    <col min="7" max="7" width="16.7109375" style="7" customWidth="1"/>
    <col min="8" max="9" width="13.42578125" style="7" bestFit="1" customWidth="1"/>
    <col min="10" max="16384" width="8.7109375" style="7"/>
  </cols>
  <sheetData>
    <row r="1" spans="1:11">
      <c r="A1" s="16" t="s">
        <v>50</v>
      </c>
      <c r="B1" s="17" t="s">
        <v>0</v>
      </c>
      <c r="C1" s="18" t="s">
        <v>57</v>
      </c>
      <c r="D1" s="19" t="s">
        <v>58</v>
      </c>
      <c r="K1" s="20"/>
    </row>
    <row r="2" spans="1:11" ht="52.5">
      <c r="A2" s="21" t="s">
        <v>28</v>
      </c>
      <c r="B2" s="22" t="s">
        <v>1</v>
      </c>
      <c r="C2" s="23"/>
      <c r="D2" s="24"/>
      <c r="F2" s="20"/>
      <c r="G2" s="20"/>
      <c r="H2" s="20"/>
      <c r="I2" s="20"/>
      <c r="J2" s="20"/>
      <c r="K2" s="20"/>
    </row>
    <row r="3" spans="1:11">
      <c r="A3" s="16" t="s">
        <v>29</v>
      </c>
      <c r="B3" s="17" t="s">
        <v>2</v>
      </c>
      <c r="C3" s="25"/>
      <c r="D3" s="26"/>
      <c r="F3" s="20"/>
      <c r="G3" s="20"/>
      <c r="H3" s="20"/>
      <c r="I3" s="20"/>
      <c r="J3" s="20"/>
      <c r="K3" s="20"/>
    </row>
    <row r="4" spans="1:11">
      <c r="A4" s="27" t="s">
        <v>32</v>
      </c>
      <c r="B4" s="28" t="s">
        <v>3</v>
      </c>
      <c r="C4" s="29"/>
      <c r="D4" s="30">
        <f>C4/6</f>
        <v>0</v>
      </c>
      <c r="F4" s="20"/>
      <c r="G4" s="20"/>
      <c r="H4" s="20"/>
      <c r="I4" s="20"/>
      <c r="J4" s="20"/>
      <c r="K4" s="20"/>
    </row>
    <row r="5" spans="1:11">
      <c r="A5" s="31" t="s">
        <v>33</v>
      </c>
      <c r="B5" s="32" t="s">
        <v>4</v>
      </c>
      <c r="C5" s="33"/>
      <c r="D5" s="34">
        <f>C5*1.2/6</f>
        <v>0</v>
      </c>
      <c r="F5" s="20"/>
      <c r="G5" s="20"/>
      <c r="H5" s="20"/>
      <c r="I5" s="20"/>
      <c r="J5" s="20"/>
      <c r="K5" s="20"/>
    </row>
    <row r="6" spans="1:11">
      <c r="A6" s="31" t="s">
        <v>34</v>
      </c>
      <c r="B6" s="32" t="s">
        <v>5</v>
      </c>
      <c r="C6" s="33"/>
      <c r="D6" s="34">
        <f>C6*1.5/6</f>
        <v>0</v>
      </c>
      <c r="F6" s="20"/>
      <c r="G6" s="20"/>
      <c r="H6" s="20"/>
      <c r="I6" s="20"/>
      <c r="J6" s="20"/>
      <c r="K6" s="20"/>
    </row>
    <row r="7" spans="1:11">
      <c r="A7" s="31" t="s">
        <v>35</v>
      </c>
      <c r="B7" s="32" t="s">
        <v>6</v>
      </c>
      <c r="C7" s="33"/>
      <c r="D7" s="34">
        <f>C7*1.2/6</f>
        <v>0</v>
      </c>
      <c r="F7" s="20"/>
      <c r="G7" s="20"/>
      <c r="H7" s="20"/>
      <c r="I7" s="20"/>
      <c r="J7" s="20"/>
      <c r="K7" s="20"/>
    </row>
    <row r="8" spans="1:11">
      <c r="A8" s="31" t="s">
        <v>36</v>
      </c>
      <c r="B8" s="32" t="s">
        <v>7</v>
      </c>
      <c r="C8" s="33"/>
      <c r="D8" s="34">
        <f>C8*1.5/6</f>
        <v>0</v>
      </c>
      <c r="F8" s="20"/>
      <c r="G8" s="20"/>
      <c r="H8" s="20"/>
      <c r="I8" s="20"/>
      <c r="J8" s="20"/>
      <c r="K8" s="20"/>
    </row>
    <row r="9" spans="1:11">
      <c r="A9" s="35" t="s">
        <v>37</v>
      </c>
      <c r="B9" s="36" t="s">
        <v>8</v>
      </c>
      <c r="C9" s="37"/>
      <c r="D9" s="38">
        <f>C9*2/6</f>
        <v>0</v>
      </c>
      <c r="F9" s="20"/>
      <c r="G9" s="20"/>
      <c r="H9" s="20"/>
      <c r="I9" s="20"/>
      <c r="J9" s="20"/>
      <c r="K9" s="20"/>
    </row>
    <row r="10" spans="1:11">
      <c r="A10" s="16" t="s">
        <v>30</v>
      </c>
      <c r="B10" s="17" t="s">
        <v>9</v>
      </c>
      <c r="C10" s="25"/>
      <c r="D10" s="26"/>
      <c r="F10" s="20"/>
      <c r="G10" s="20"/>
      <c r="H10" s="20"/>
      <c r="I10" s="20"/>
      <c r="J10" s="20"/>
      <c r="K10" s="20"/>
    </row>
    <row r="11" spans="1:11">
      <c r="A11" s="27" t="s">
        <v>38</v>
      </c>
      <c r="B11" s="28" t="s">
        <v>10</v>
      </c>
      <c r="C11" s="29"/>
      <c r="D11" s="30">
        <f>C11/4</f>
        <v>0</v>
      </c>
      <c r="F11" s="39"/>
      <c r="G11" s="40"/>
      <c r="H11" s="40"/>
      <c r="I11" s="40"/>
    </row>
    <row r="12" spans="1:11">
      <c r="A12" s="31" t="s">
        <v>39</v>
      </c>
      <c r="B12" s="32" t="s">
        <v>11</v>
      </c>
      <c r="C12" s="33"/>
      <c r="D12" s="34">
        <f>C12*1.2/4</f>
        <v>0</v>
      </c>
    </row>
    <row r="13" spans="1:11">
      <c r="A13" s="31" t="s">
        <v>40</v>
      </c>
      <c r="B13" s="32" t="s">
        <v>12</v>
      </c>
      <c r="C13" s="33"/>
      <c r="D13" s="34">
        <f>C13*1.5/4</f>
        <v>0</v>
      </c>
      <c r="H13" s="41"/>
    </row>
    <row r="14" spans="1:11">
      <c r="A14" s="31" t="s">
        <v>41</v>
      </c>
      <c r="B14" s="32" t="s">
        <v>13</v>
      </c>
      <c r="C14" s="33"/>
      <c r="D14" s="34">
        <f>C14*1.2/4</f>
        <v>0</v>
      </c>
      <c r="H14" s="41"/>
    </row>
    <row r="15" spans="1:11">
      <c r="A15" s="31" t="s">
        <v>42</v>
      </c>
      <c r="B15" s="32" t="s">
        <v>14</v>
      </c>
      <c r="C15" s="33"/>
      <c r="D15" s="34">
        <f>C15*1.5/4</f>
        <v>0</v>
      </c>
      <c r="H15" s="41"/>
    </row>
    <row r="16" spans="1:11">
      <c r="A16" s="35" t="s">
        <v>43</v>
      </c>
      <c r="B16" s="36" t="s">
        <v>15</v>
      </c>
      <c r="C16" s="37"/>
      <c r="D16" s="38">
        <f>C16*2/4</f>
        <v>0</v>
      </c>
      <c r="H16" s="41"/>
    </row>
    <row r="17" spans="1:6">
      <c r="A17" s="16" t="s">
        <v>31</v>
      </c>
      <c r="B17" s="42" t="s">
        <v>16</v>
      </c>
      <c r="C17" s="25"/>
      <c r="D17" s="26"/>
    </row>
    <row r="18" spans="1:6">
      <c r="A18" s="27" t="s">
        <v>44</v>
      </c>
      <c r="B18" s="28" t="s">
        <v>17</v>
      </c>
      <c r="C18" s="29"/>
      <c r="D18" s="30">
        <f>C18/5</f>
        <v>0</v>
      </c>
    </row>
    <row r="19" spans="1:6">
      <c r="A19" s="31" t="s">
        <v>45</v>
      </c>
      <c r="B19" s="32" t="s">
        <v>18</v>
      </c>
      <c r="C19" s="29"/>
      <c r="D19" s="34">
        <f>C19*1.2/5</f>
        <v>0</v>
      </c>
    </row>
    <row r="20" spans="1:6">
      <c r="A20" s="31" t="s">
        <v>46</v>
      </c>
      <c r="B20" s="32" t="s">
        <v>19</v>
      </c>
      <c r="C20" s="29"/>
      <c r="D20" s="34">
        <f>C20*1.5/5</f>
        <v>0</v>
      </c>
    </row>
    <row r="21" spans="1:6">
      <c r="A21" s="31" t="s">
        <v>47</v>
      </c>
      <c r="B21" s="32" t="s">
        <v>20</v>
      </c>
      <c r="C21" s="29"/>
      <c r="D21" s="34">
        <f>C21*1.2/5</f>
        <v>0</v>
      </c>
    </row>
    <row r="22" spans="1:6">
      <c r="A22" s="31" t="s">
        <v>48</v>
      </c>
      <c r="B22" s="32" t="s">
        <v>21</v>
      </c>
      <c r="C22" s="29"/>
      <c r="D22" s="34">
        <f>C22*1.5/5</f>
        <v>0</v>
      </c>
    </row>
    <row r="23" spans="1:6">
      <c r="A23" s="31" t="s">
        <v>49</v>
      </c>
      <c r="B23" s="32" t="s">
        <v>22</v>
      </c>
      <c r="C23" s="29"/>
      <c r="D23" s="34">
        <f>C23*2/5</f>
        <v>0</v>
      </c>
    </row>
    <row r="24" spans="1:6" ht="75.75" customHeight="1">
      <c r="A24" s="35" t="s">
        <v>51</v>
      </c>
      <c r="B24" s="43" t="s">
        <v>23</v>
      </c>
      <c r="C24" s="29"/>
      <c r="D24" s="44">
        <f>C24/6</f>
        <v>0</v>
      </c>
    </row>
    <row r="25" spans="1:6" ht="52.5">
      <c r="A25" s="45" t="s">
        <v>52</v>
      </c>
      <c r="B25" s="46" t="s">
        <v>60</v>
      </c>
      <c r="C25" s="18"/>
      <c r="D25" s="19"/>
    </row>
    <row r="26" spans="1:6">
      <c r="A26" s="47" t="s">
        <v>53</v>
      </c>
      <c r="B26" s="28" t="s">
        <v>24</v>
      </c>
      <c r="C26" s="29"/>
      <c r="D26" s="30">
        <f>C26/6</f>
        <v>0</v>
      </c>
      <c r="F26" s="68" t="s">
        <v>62</v>
      </c>
    </row>
    <row r="27" spans="1:6">
      <c r="A27" s="48" t="s">
        <v>54</v>
      </c>
      <c r="B27" s="32" t="s">
        <v>25</v>
      </c>
      <c r="C27" s="29"/>
      <c r="D27" s="34">
        <f>C27/5/6</f>
        <v>0</v>
      </c>
      <c r="F27" s="68"/>
    </row>
    <row r="28" spans="1:6">
      <c r="A28" s="49" t="s">
        <v>55</v>
      </c>
      <c r="B28" s="36" t="s">
        <v>26</v>
      </c>
      <c r="C28" s="37"/>
      <c r="D28" s="38">
        <f>C28/10/6</f>
        <v>0</v>
      </c>
      <c r="F28" s="68"/>
    </row>
    <row r="29" spans="1:6">
      <c r="A29" s="50" t="s">
        <v>56</v>
      </c>
      <c r="B29" s="51" t="s">
        <v>27</v>
      </c>
      <c r="C29" s="52"/>
      <c r="D29" s="53"/>
    </row>
    <row r="30" spans="1:6" ht="26.45" customHeight="1">
      <c r="A30" s="65" t="s">
        <v>59</v>
      </c>
      <c r="B30" s="66"/>
      <c r="C30" s="67"/>
      <c r="D30" s="54">
        <f>SUM(D4:D29)</f>
        <v>0</v>
      </c>
    </row>
  </sheetData>
  <mergeCells count="2">
    <mergeCell ref="A30:C30"/>
    <mergeCell ref="F26:F28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topLeftCell="A31" zoomScale="80" zoomScaleNormal="80" workbookViewId="0">
      <selection activeCell="I15" sqref="I15"/>
    </sheetView>
  </sheetViews>
  <sheetFormatPr defaultColWidth="8.7109375" defaultRowHeight="26.25"/>
  <cols>
    <col min="1" max="1" width="8.7109375" style="7"/>
    <col min="2" max="2" width="87" style="7" bestFit="1" customWidth="1"/>
    <col min="3" max="3" width="16.5703125" style="7" bestFit="1" customWidth="1"/>
    <col min="4" max="4" width="16.85546875" style="7" bestFit="1" customWidth="1"/>
    <col min="5" max="16384" width="8.7109375" style="7"/>
  </cols>
  <sheetData>
    <row r="1" spans="1:4">
      <c r="A1" s="79" t="s">
        <v>63</v>
      </c>
      <c r="B1" s="80"/>
      <c r="C1" s="83" t="s">
        <v>64</v>
      </c>
      <c r="D1" s="79" t="s">
        <v>65</v>
      </c>
    </row>
    <row r="2" spans="1:4" ht="32.25" customHeight="1" thickBot="1">
      <c r="A2" s="81" t="s">
        <v>589</v>
      </c>
      <c r="B2" s="82"/>
      <c r="C2" s="84"/>
      <c r="D2" s="85"/>
    </row>
    <row r="3" spans="1:4">
      <c r="A3" s="69" t="s">
        <v>66</v>
      </c>
      <c r="B3" s="8" t="s">
        <v>67</v>
      </c>
      <c r="C3" s="69"/>
      <c r="D3" s="71">
        <f>C3*25</f>
        <v>0</v>
      </c>
    </row>
    <row r="4" spans="1:4" ht="27" thickBot="1">
      <c r="A4" s="70"/>
      <c r="B4" s="9" t="s">
        <v>68</v>
      </c>
      <c r="C4" s="70"/>
      <c r="D4" s="72"/>
    </row>
    <row r="5" spans="1:4">
      <c r="A5" s="69" t="s">
        <v>69</v>
      </c>
      <c r="B5" s="8" t="s">
        <v>70</v>
      </c>
      <c r="C5" s="69"/>
      <c r="D5" s="71">
        <f>C5*60</f>
        <v>0</v>
      </c>
    </row>
    <row r="6" spans="1:4" ht="27" thickBot="1">
      <c r="A6" s="70"/>
      <c r="B6" s="9" t="s">
        <v>71</v>
      </c>
      <c r="C6" s="70"/>
      <c r="D6" s="72"/>
    </row>
    <row r="7" spans="1:4" ht="51">
      <c r="A7" s="69" t="s">
        <v>72</v>
      </c>
      <c r="B7" s="8" t="s">
        <v>73</v>
      </c>
      <c r="C7" s="69"/>
      <c r="D7" s="71">
        <f>C7*6</f>
        <v>0</v>
      </c>
    </row>
    <row r="8" spans="1:4" ht="27" thickBot="1">
      <c r="A8" s="70"/>
      <c r="B8" s="9" t="s">
        <v>74</v>
      </c>
      <c r="C8" s="70"/>
      <c r="D8" s="72"/>
    </row>
    <row r="9" spans="1:4">
      <c r="A9" s="69" t="s">
        <v>75</v>
      </c>
      <c r="B9" s="8" t="s">
        <v>76</v>
      </c>
      <c r="C9" s="69"/>
      <c r="D9" s="71">
        <f>C9*30</f>
        <v>0</v>
      </c>
    </row>
    <row r="10" spans="1:4" ht="27" thickBot="1">
      <c r="A10" s="70"/>
      <c r="B10" s="9" t="s">
        <v>77</v>
      </c>
      <c r="C10" s="70"/>
      <c r="D10" s="72"/>
    </row>
    <row r="11" spans="1:4" ht="51">
      <c r="A11" s="69" t="s">
        <v>78</v>
      </c>
      <c r="B11" s="8" t="s">
        <v>79</v>
      </c>
      <c r="C11" s="69"/>
      <c r="D11" s="71">
        <f>C11*3</f>
        <v>0</v>
      </c>
    </row>
    <row r="12" spans="1:4" ht="27" thickBot="1">
      <c r="A12" s="70"/>
      <c r="B12" s="9" t="s">
        <v>80</v>
      </c>
      <c r="C12" s="70"/>
      <c r="D12" s="72"/>
    </row>
    <row r="13" spans="1:4" ht="51">
      <c r="A13" s="69" t="s">
        <v>81</v>
      </c>
      <c r="B13" s="8" t="s">
        <v>82</v>
      </c>
      <c r="C13" s="69"/>
      <c r="D13" s="71">
        <f>C13*40</f>
        <v>0</v>
      </c>
    </row>
    <row r="14" spans="1:4" ht="27" thickBot="1">
      <c r="A14" s="70"/>
      <c r="B14" s="9" t="s">
        <v>83</v>
      </c>
      <c r="C14" s="70"/>
      <c r="D14" s="72"/>
    </row>
    <row r="15" spans="1:4" ht="51">
      <c r="A15" s="69" t="s">
        <v>84</v>
      </c>
      <c r="B15" s="8" t="s">
        <v>85</v>
      </c>
      <c r="C15" s="69"/>
      <c r="D15" s="71">
        <f>C15*3</f>
        <v>0</v>
      </c>
    </row>
    <row r="16" spans="1:4" ht="27" thickBot="1">
      <c r="A16" s="70"/>
      <c r="B16" s="9" t="s">
        <v>86</v>
      </c>
      <c r="C16" s="70"/>
      <c r="D16" s="72"/>
    </row>
    <row r="17" spans="1:4" ht="51">
      <c r="A17" s="69" t="s">
        <v>87</v>
      </c>
      <c r="B17" s="8" t="s">
        <v>88</v>
      </c>
      <c r="C17" s="69"/>
      <c r="D17" s="71">
        <f>C17*15</f>
        <v>0</v>
      </c>
    </row>
    <row r="18" spans="1:4" ht="27" thickBot="1">
      <c r="A18" s="70"/>
      <c r="B18" s="9" t="s">
        <v>89</v>
      </c>
      <c r="C18" s="70"/>
      <c r="D18" s="72"/>
    </row>
    <row r="19" spans="1:4" ht="51">
      <c r="A19" s="69" t="s">
        <v>90</v>
      </c>
      <c r="B19" s="8" t="s">
        <v>91</v>
      </c>
      <c r="C19" s="69"/>
      <c r="D19" s="71">
        <f>C19*8</f>
        <v>0</v>
      </c>
    </row>
    <row r="20" spans="1:4" ht="27" thickBot="1">
      <c r="A20" s="70"/>
      <c r="B20" s="9" t="s">
        <v>92</v>
      </c>
      <c r="C20" s="70"/>
      <c r="D20" s="72"/>
    </row>
    <row r="21" spans="1:4" ht="78.75" thickBot="1">
      <c r="A21" s="10" t="s">
        <v>93</v>
      </c>
      <c r="B21" s="11" t="s">
        <v>590</v>
      </c>
      <c r="C21" s="10"/>
      <c r="D21" s="12">
        <f>C21*8</f>
        <v>0</v>
      </c>
    </row>
    <row r="22" spans="1:4" ht="78.75" thickBot="1">
      <c r="A22" s="10" t="s">
        <v>94</v>
      </c>
      <c r="B22" s="11" t="s">
        <v>591</v>
      </c>
      <c r="C22" s="10"/>
      <c r="D22" s="12">
        <f>C22*1</f>
        <v>0</v>
      </c>
    </row>
    <row r="23" spans="1:4" ht="103.5" thickBot="1">
      <c r="A23" s="10" t="s">
        <v>95</v>
      </c>
      <c r="B23" s="11" t="s">
        <v>592</v>
      </c>
      <c r="C23" s="10"/>
      <c r="D23" s="12">
        <f>C23*5</f>
        <v>0</v>
      </c>
    </row>
    <row r="24" spans="1:4" ht="103.5" thickBot="1">
      <c r="A24" s="10" t="s">
        <v>96</v>
      </c>
      <c r="B24" s="11" t="s">
        <v>593</v>
      </c>
      <c r="C24" s="10"/>
      <c r="D24" s="12">
        <f>C24*3</f>
        <v>0</v>
      </c>
    </row>
    <row r="25" spans="1:4" ht="76.5">
      <c r="A25" s="69" t="s">
        <v>97</v>
      </c>
      <c r="B25" s="8" t="s">
        <v>98</v>
      </c>
      <c r="C25" s="69"/>
      <c r="D25" s="71">
        <f>C25*5</f>
        <v>0</v>
      </c>
    </row>
    <row r="26" spans="1:4" ht="27" thickBot="1">
      <c r="A26" s="70"/>
      <c r="B26" s="9" t="s">
        <v>99</v>
      </c>
      <c r="C26" s="70"/>
      <c r="D26" s="72"/>
    </row>
    <row r="27" spans="1:4" ht="25.5" customHeight="1" thickBot="1">
      <c r="A27" s="10" t="s">
        <v>100</v>
      </c>
      <c r="B27" s="11" t="s">
        <v>594</v>
      </c>
      <c r="C27" s="10"/>
      <c r="D27" s="12">
        <f>C27*10</f>
        <v>0</v>
      </c>
    </row>
    <row r="28" spans="1:4" ht="78.75" thickBot="1">
      <c r="A28" s="10" t="s">
        <v>101</v>
      </c>
      <c r="B28" s="11" t="s">
        <v>595</v>
      </c>
      <c r="C28" s="10"/>
      <c r="D28" s="12">
        <f>C28*2</f>
        <v>0</v>
      </c>
    </row>
    <row r="29" spans="1:4" ht="78.75" thickBot="1">
      <c r="A29" s="10" t="s">
        <v>102</v>
      </c>
      <c r="B29" s="11" t="s">
        <v>596</v>
      </c>
      <c r="C29" s="10"/>
      <c r="D29" s="12">
        <f>C29*1</f>
        <v>0</v>
      </c>
    </row>
    <row r="30" spans="1:4" ht="53.25" thickBot="1">
      <c r="A30" s="10" t="s">
        <v>103</v>
      </c>
      <c r="B30" s="11" t="s">
        <v>597</v>
      </c>
      <c r="C30" s="10"/>
      <c r="D30" s="12">
        <f>C3081</f>
        <v>0</v>
      </c>
    </row>
    <row r="31" spans="1:4" ht="51">
      <c r="A31" s="69" t="s">
        <v>104</v>
      </c>
      <c r="B31" s="8" t="s">
        <v>105</v>
      </c>
      <c r="C31" s="69"/>
      <c r="D31" s="71">
        <f>C31*5</f>
        <v>0</v>
      </c>
    </row>
    <row r="32" spans="1:4" ht="27" thickBot="1">
      <c r="A32" s="70"/>
      <c r="B32" s="9" t="s">
        <v>99</v>
      </c>
      <c r="C32" s="70"/>
      <c r="D32" s="72"/>
    </row>
    <row r="33" spans="1:4" ht="76.5">
      <c r="A33" s="69" t="s">
        <v>106</v>
      </c>
      <c r="B33" s="8" t="s">
        <v>107</v>
      </c>
      <c r="C33" s="69"/>
      <c r="D33" s="71">
        <f>C33*2</f>
        <v>0</v>
      </c>
    </row>
    <row r="34" spans="1:4" ht="27" thickBot="1">
      <c r="A34" s="70"/>
      <c r="B34" s="9" t="s">
        <v>108</v>
      </c>
      <c r="C34" s="70"/>
      <c r="D34" s="72"/>
    </row>
    <row r="35" spans="1:4" ht="26.25" customHeight="1" thickBot="1">
      <c r="A35" s="73" t="s">
        <v>59</v>
      </c>
      <c r="B35" s="74"/>
      <c r="C35" s="75"/>
      <c r="D35" s="12">
        <f>SUM(D3:D34)</f>
        <v>0</v>
      </c>
    </row>
    <row r="36" spans="1:4" ht="45" customHeight="1" thickBot="1">
      <c r="A36" s="76" t="s">
        <v>109</v>
      </c>
      <c r="B36" s="77"/>
      <c r="C36" s="77"/>
      <c r="D36" s="78"/>
    </row>
  </sheetData>
  <mergeCells count="42">
    <mergeCell ref="A1:B1"/>
    <mergeCell ref="A2:B2"/>
    <mergeCell ref="C1:C2"/>
    <mergeCell ref="D1:D2"/>
    <mergeCell ref="A3:A4"/>
    <mergeCell ref="C3:C4"/>
    <mergeCell ref="D3:D4"/>
    <mergeCell ref="A5:A6"/>
    <mergeCell ref="C5:C6"/>
    <mergeCell ref="D5:D6"/>
    <mergeCell ref="A7:A8"/>
    <mergeCell ref="C7:C8"/>
    <mergeCell ref="D7:D8"/>
    <mergeCell ref="A9:A10"/>
    <mergeCell ref="C9:C10"/>
    <mergeCell ref="D9:D10"/>
    <mergeCell ref="A11:A12"/>
    <mergeCell ref="C11:C12"/>
    <mergeCell ref="D11:D12"/>
    <mergeCell ref="A13:A14"/>
    <mergeCell ref="C13:C14"/>
    <mergeCell ref="D13:D14"/>
    <mergeCell ref="A15:A16"/>
    <mergeCell ref="C15:C16"/>
    <mergeCell ref="D15:D16"/>
    <mergeCell ref="A17:A18"/>
    <mergeCell ref="C17:C18"/>
    <mergeCell ref="D17:D18"/>
    <mergeCell ref="A19:A20"/>
    <mergeCell ref="C19:C20"/>
    <mergeCell ref="D19:D20"/>
    <mergeCell ref="A25:A26"/>
    <mergeCell ref="C25:C26"/>
    <mergeCell ref="D25:D26"/>
    <mergeCell ref="A31:A32"/>
    <mergeCell ref="C31:C32"/>
    <mergeCell ref="D31:D32"/>
    <mergeCell ref="A33:A34"/>
    <mergeCell ref="C33:C34"/>
    <mergeCell ref="D33:D34"/>
    <mergeCell ref="A35:C35"/>
    <mergeCell ref="A36:D3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topLeftCell="A19" zoomScale="80" zoomScaleNormal="80" workbookViewId="0">
      <selection activeCell="G5" sqref="G5"/>
    </sheetView>
  </sheetViews>
  <sheetFormatPr defaultColWidth="8.7109375" defaultRowHeight="26.25"/>
  <cols>
    <col min="1" max="1" width="8.7109375" style="7"/>
    <col min="2" max="2" width="71" style="7" bestFit="1" customWidth="1"/>
    <col min="3" max="3" width="17.7109375" style="7" bestFit="1" customWidth="1"/>
    <col min="4" max="4" width="16.85546875" style="7" bestFit="1" customWidth="1"/>
    <col min="5" max="16384" width="8.7109375" style="7"/>
  </cols>
  <sheetData>
    <row r="1" spans="1:4">
      <c r="A1" s="79" t="s">
        <v>110</v>
      </c>
      <c r="B1" s="80"/>
      <c r="C1" s="83" t="s">
        <v>112</v>
      </c>
      <c r="D1" s="79" t="s">
        <v>65</v>
      </c>
    </row>
    <row r="2" spans="1:4" ht="27" thickBot="1">
      <c r="A2" s="81" t="s">
        <v>111</v>
      </c>
      <c r="B2" s="82"/>
      <c r="C2" s="84"/>
      <c r="D2" s="85"/>
    </row>
    <row r="3" spans="1:4" ht="78" thickBot="1">
      <c r="A3" s="10" t="s">
        <v>113</v>
      </c>
      <c r="B3" s="11" t="s">
        <v>579</v>
      </c>
      <c r="C3" s="10"/>
      <c r="D3" s="12">
        <f>C3*35</f>
        <v>0</v>
      </c>
    </row>
    <row r="4" spans="1:4" ht="21.75" customHeight="1">
      <c r="A4" s="69" t="s">
        <v>114</v>
      </c>
      <c r="B4" s="8" t="s">
        <v>115</v>
      </c>
      <c r="C4" s="69"/>
      <c r="D4" s="71">
        <f>C4*15</f>
        <v>0</v>
      </c>
    </row>
    <row r="5" spans="1:4" ht="21" customHeight="1" thickBot="1">
      <c r="A5" s="70"/>
      <c r="B5" s="9" t="s">
        <v>116</v>
      </c>
      <c r="C5" s="70"/>
      <c r="D5" s="72"/>
    </row>
    <row r="6" spans="1:4" ht="78" thickBot="1">
      <c r="A6" s="10" t="s">
        <v>117</v>
      </c>
      <c r="B6" s="11" t="s">
        <v>580</v>
      </c>
      <c r="C6" s="10"/>
      <c r="D6" s="12">
        <f>C6*3</f>
        <v>0</v>
      </c>
    </row>
    <row r="7" spans="1:4" ht="78" thickBot="1">
      <c r="A7" s="10" t="s">
        <v>118</v>
      </c>
      <c r="B7" s="11" t="s">
        <v>581</v>
      </c>
      <c r="C7" s="10"/>
      <c r="D7" s="12">
        <f>C7*3</f>
        <v>0</v>
      </c>
    </row>
    <row r="8" spans="1:4" ht="127.5">
      <c r="A8" s="89" t="s">
        <v>119</v>
      </c>
      <c r="B8" s="8" t="s">
        <v>120</v>
      </c>
      <c r="C8" s="69"/>
      <c r="D8" s="71">
        <f>C8*2</f>
        <v>0</v>
      </c>
    </row>
    <row r="9" spans="1:4" ht="27" thickBot="1">
      <c r="A9" s="90"/>
      <c r="B9" s="9" t="s">
        <v>121</v>
      </c>
      <c r="C9" s="70"/>
      <c r="D9" s="72"/>
    </row>
    <row r="10" spans="1:4" ht="76.5">
      <c r="A10" s="69" t="s">
        <v>122</v>
      </c>
      <c r="B10" s="8" t="s">
        <v>123</v>
      </c>
      <c r="C10" s="69"/>
      <c r="D10" s="71">
        <f>C10*45</f>
        <v>0</v>
      </c>
    </row>
    <row r="11" spans="1:4" ht="27" thickBot="1">
      <c r="A11" s="70"/>
      <c r="B11" s="9" t="s">
        <v>124</v>
      </c>
      <c r="C11" s="70"/>
      <c r="D11" s="72"/>
    </row>
    <row r="12" spans="1:4" ht="51">
      <c r="A12" s="69" t="s">
        <v>125</v>
      </c>
      <c r="B12" s="8" t="s">
        <v>126</v>
      </c>
      <c r="C12" s="69"/>
      <c r="D12" s="71">
        <f>C12*8</f>
        <v>0</v>
      </c>
    </row>
    <row r="13" spans="1:4" ht="27" thickBot="1">
      <c r="A13" s="70"/>
      <c r="B13" s="9" t="s">
        <v>127</v>
      </c>
      <c r="C13" s="70"/>
      <c r="D13" s="72"/>
    </row>
    <row r="14" spans="1:4" ht="78.75" thickBot="1">
      <c r="A14" s="10" t="s">
        <v>128</v>
      </c>
      <c r="B14" s="11" t="s">
        <v>582</v>
      </c>
      <c r="C14" s="10"/>
      <c r="D14" s="12">
        <f>C14*5</f>
        <v>0</v>
      </c>
    </row>
    <row r="15" spans="1:4" ht="78.75" thickBot="1">
      <c r="A15" s="10" t="s">
        <v>129</v>
      </c>
      <c r="B15" s="11" t="s">
        <v>583</v>
      </c>
      <c r="C15" s="10"/>
      <c r="D15" s="12">
        <f>C15*1</f>
        <v>0</v>
      </c>
    </row>
    <row r="16" spans="1:4" ht="51">
      <c r="A16" s="69" t="s">
        <v>130</v>
      </c>
      <c r="B16" s="8" t="s">
        <v>131</v>
      </c>
      <c r="C16" s="69"/>
      <c r="D16" s="71">
        <f>C16*1</f>
        <v>0</v>
      </c>
    </row>
    <row r="17" spans="1:4" ht="27" thickBot="1">
      <c r="A17" s="70"/>
      <c r="B17" s="9" t="s">
        <v>132</v>
      </c>
      <c r="C17" s="70"/>
      <c r="D17" s="72"/>
    </row>
    <row r="18" spans="1:4" ht="51">
      <c r="A18" s="69" t="s">
        <v>133</v>
      </c>
      <c r="B18" s="8" t="s">
        <v>134</v>
      </c>
      <c r="C18" s="69"/>
      <c r="D18" s="71">
        <f>C18*2</f>
        <v>0</v>
      </c>
    </row>
    <row r="19" spans="1:4" ht="27" thickBot="1">
      <c r="A19" s="70"/>
      <c r="B19" s="9" t="s">
        <v>135</v>
      </c>
      <c r="C19" s="70"/>
      <c r="D19" s="72"/>
    </row>
    <row r="20" spans="1:4" ht="129.75" thickBot="1">
      <c r="A20" s="10" t="s">
        <v>136</v>
      </c>
      <c r="B20" s="11" t="s">
        <v>584</v>
      </c>
      <c r="C20" s="10"/>
      <c r="D20" s="12">
        <f>C20*1</f>
        <v>0</v>
      </c>
    </row>
    <row r="21" spans="1:4" ht="78" thickBot="1">
      <c r="A21" s="10" t="s">
        <v>137</v>
      </c>
      <c r="B21" s="11" t="s">
        <v>585</v>
      </c>
      <c r="C21" s="10"/>
      <c r="D21" s="12">
        <f>C21*1</f>
        <v>0</v>
      </c>
    </row>
    <row r="22" spans="1:4" ht="129.75" thickBot="1">
      <c r="A22" s="10" t="s">
        <v>138</v>
      </c>
      <c r="B22" s="11" t="s">
        <v>586</v>
      </c>
      <c r="C22" s="10"/>
      <c r="D22" s="12">
        <f>C22*1/3</f>
        <v>0</v>
      </c>
    </row>
    <row r="23" spans="1:4" ht="129" thickBot="1">
      <c r="A23" s="10" t="s">
        <v>139</v>
      </c>
      <c r="B23" s="11" t="s">
        <v>587</v>
      </c>
      <c r="C23" s="10"/>
      <c r="D23" s="12">
        <f>C23*10</f>
        <v>0</v>
      </c>
    </row>
    <row r="24" spans="1:4" ht="27" thickBot="1">
      <c r="A24" s="73" t="s">
        <v>59</v>
      </c>
      <c r="B24" s="74"/>
      <c r="C24" s="75"/>
      <c r="D24" s="12">
        <f>SUM(D3:D23)</f>
        <v>0</v>
      </c>
    </row>
    <row r="25" spans="1:4" ht="27" thickBot="1">
      <c r="A25" s="86" t="s">
        <v>588</v>
      </c>
      <c r="B25" s="87"/>
      <c r="C25" s="87"/>
      <c r="D25" s="88"/>
    </row>
  </sheetData>
  <mergeCells count="24">
    <mergeCell ref="A1:B1"/>
    <mergeCell ref="A2:B2"/>
    <mergeCell ref="C1:C2"/>
    <mergeCell ref="D1:D2"/>
    <mergeCell ref="A4:A5"/>
    <mergeCell ref="C4:C5"/>
    <mergeCell ref="D4:D5"/>
    <mergeCell ref="A8:A9"/>
    <mergeCell ref="C8:C9"/>
    <mergeCell ref="D8:D9"/>
    <mergeCell ref="A10:A11"/>
    <mergeCell ref="C10:C11"/>
    <mergeCell ref="D10:D11"/>
    <mergeCell ref="A12:A13"/>
    <mergeCell ref="C12:C13"/>
    <mergeCell ref="D12:D13"/>
    <mergeCell ref="A16:A17"/>
    <mergeCell ref="C16:C17"/>
    <mergeCell ref="D16:D17"/>
    <mergeCell ref="A18:A19"/>
    <mergeCell ref="C18:C19"/>
    <mergeCell ref="D18:D19"/>
    <mergeCell ref="A24:C24"/>
    <mergeCell ref="A25:D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6"/>
  <sheetViews>
    <sheetView topLeftCell="A40" zoomScale="80" zoomScaleNormal="80" workbookViewId="0">
      <selection activeCell="I28" sqref="I28"/>
    </sheetView>
  </sheetViews>
  <sheetFormatPr defaultColWidth="8.7109375" defaultRowHeight="26.25"/>
  <cols>
    <col min="1" max="1" width="8.7109375" style="7"/>
    <col min="2" max="2" width="56.5703125" style="7" bestFit="1" customWidth="1"/>
    <col min="3" max="3" width="17.7109375" style="7" bestFit="1" customWidth="1"/>
    <col min="4" max="4" width="16.85546875" style="7" bestFit="1" customWidth="1"/>
    <col min="5" max="16384" width="8.7109375" style="7"/>
  </cols>
  <sheetData>
    <row r="1" spans="1:4">
      <c r="A1" s="104" t="s">
        <v>140</v>
      </c>
      <c r="B1" s="105"/>
      <c r="C1" s="83" t="s">
        <v>112</v>
      </c>
      <c r="D1" s="79" t="s">
        <v>65</v>
      </c>
    </row>
    <row r="2" spans="1:4" ht="31.5" customHeight="1" thickBot="1">
      <c r="A2" s="106" t="s">
        <v>566</v>
      </c>
      <c r="B2" s="107"/>
      <c r="C2" s="84"/>
      <c r="D2" s="85"/>
    </row>
    <row r="3" spans="1:4" ht="178.5">
      <c r="A3" s="69" t="s">
        <v>141</v>
      </c>
      <c r="B3" s="8" t="s">
        <v>142</v>
      </c>
      <c r="C3" s="69"/>
      <c r="D3" s="71">
        <f>C3*60</f>
        <v>0</v>
      </c>
    </row>
    <row r="4" spans="1:4" ht="53.25" thickBot="1">
      <c r="A4" s="70"/>
      <c r="B4" s="9" t="s">
        <v>143</v>
      </c>
      <c r="C4" s="70"/>
      <c r="D4" s="72"/>
    </row>
    <row r="5" spans="1:4" ht="153">
      <c r="A5" s="69" t="s">
        <v>144</v>
      </c>
      <c r="B5" s="8" t="s">
        <v>145</v>
      </c>
      <c r="C5" s="69"/>
      <c r="D5" s="71">
        <f>C5*30</f>
        <v>0</v>
      </c>
    </row>
    <row r="6" spans="1:4" ht="53.25" thickBot="1">
      <c r="A6" s="70"/>
      <c r="B6" s="9" t="s">
        <v>146</v>
      </c>
      <c r="C6" s="70"/>
      <c r="D6" s="72"/>
    </row>
    <row r="7" spans="1:4" ht="129.75" thickBot="1">
      <c r="A7" s="10" t="s">
        <v>147</v>
      </c>
      <c r="B7" s="11" t="s">
        <v>567</v>
      </c>
      <c r="C7" s="10"/>
      <c r="D7" s="12">
        <f>C7*40</f>
        <v>0</v>
      </c>
    </row>
    <row r="8" spans="1:4" ht="104.25" thickBot="1">
      <c r="A8" s="10" t="s">
        <v>148</v>
      </c>
      <c r="B8" s="11" t="s">
        <v>568</v>
      </c>
      <c r="C8" s="10"/>
      <c r="D8" s="12">
        <f>C8*20</f>
        <v>0</v>
      </c>
    </row>
    <row r="9" spans="1:4" ht="130.5" thickBot="1">
      <c r="A9" s="10" t="s">
        <v>149</v>
      </c>
      <c r="B9" s="11" t="s">
        <v>569</v>
      </c>
      <c r="C9" s="10">
        <v>2</v>
      </c>
      <c r="D9" s="12">
        <f>C9*15</f>
        <v>30</v>
      </c>
    </row>
    <row r="10" spans="1:4" ht="130.5" thickBot="1">
      <c r="A10" s="10" t="s">
        <v>150</v>
      </c>
      <c r="B10" s="11" t="s">
        <v>570</v>
      </c>
      <c r="C10" s="10"/>
      <c r="D10" s="12">
        <f>C10*7</f>
        <v>0</v>
      </c>
    </row>
    <row r="11" spans="1:4" ht="130.5" thickBot="1">
      <c r="A11" s="10" t="s">
        <v>151</v>
      </c>
      <c r="B11" s="11" t="s">
        <v>571</v>
      </c>
      <c r="C11" s="10"/>
      <c r="D11" s="12">
        <f>C11*20</f>
        <v>0</v>
      </c>
    </row>
    <row r="12" spans="1:4" ht="129.75" thickBot="1">
      <c r="A12" s="10" t="s">
        <v>152</v>
      </c>
      <c r="B12" s="11" t="s">
        <v>466</v>
      </c>
      <c r="C12" s="10"/>
      <c r="D12" s="12">
        <f>C12*10</f>
        <v>0</v>
      </c>
    </row>
    <row r="13" spans="1:4" ht="104.25" thickBot="1">
      <c r="A13" s="10" t="s">
        <v>153</v>
      </c>
      <c r="B13" s="11" t="s">
        <v>572</v>
      </c>
      <c r="C13" s="10"/>
      <c r="D13" s="12">
        <f t="shared" ref="D13" si="0">C13*40</f>
        <v>0</v>
      </c>
    </row>
    <row r="14" spans="1:4" ht="51">
      <c r="A14" s="69" t="s">
        <v>154</v>
      </c>
      <c r="B14" s="8" t="s">
        <v>155</v>
      </c>
      <c r="C14" s="69"/>
      <c r="D14" s="71">
        <f>C14*20</f>
        <v>0</v>
      </c>
    </row>
    <row r="15" spans="1:4" ht="27" thickBot="1">
      <c r="A15" s="70"/>
      <c r="B15" s="9" t="s">
        <v>156</v>
      </c>
      <c r="C15" s="70"/>
      <c r="D15" s="72"/>
    </row>
    <row r="16" spans="1:4" ht="51">
      <c r="A16" s="69" t="s">
        <v>157</v>
      </c>
      <c r="B16" s="8" t="s">
        <v>158</v>
      </c>
      <c r="C16" s="69"/>
      <c r="D16" s="71">
        <f>C16*35</f>
        <v>0</v>
      </c>
    </row>
    <row r="17" spans="1:4" ht="27" thickBot="1">
      <c r="A17" s="70"/>
      <c r="B17" s="9" t="s">
        <v>159</v>
      </c>
      <c r="C17" s="70"/>
      <c r="D17" s="72"/>
    </row>
    <row r="18" spans="1:4" ht="51">
      <c r="A18" s="69" t="s">
        <v>160</v>
      </c>
      <c r="B18" s="8" t="s">
        <v>161</v>
      </c>
      <c r="C18" s="69"/>
      <c r="D18" s="71">
        <f>C18*20</f>
        <v>0</v>
      </c>
    </row>
    <row r="19" spans="1:4" ht="27" thickBot="1">
      <c r="A19" s="70"/>
      <c r="B19" s="9" t="s">
        <v>162</v>
      </c>
      <c r="C19" s="70"/>
      <c r="D19" s="72"/>
    </row>
    <row r="20" spans="1:4" ht="51">
      <c r="A20" s="69" t="s">
        <v>163</v>
      </c>
      <c r="B20" s="8" t="s">
        <v>164</v>
      </c>
      <c r="C20" s="69"/>
      <c r="D20" s="71">
        <f>C20*15</f>
        <v>0</v>
      </c>
    </row>
    <row r="21" spans="1:4" ht="27" thickBot="1">
      <c r="A21" s="70"/>
      <c r="B21" s="9" t="s">
        <v>165</v>
      </c>
      <c r="C21" s="70"/>
      <c r="D21" s="72"/>
    </row>
    <row r="22" spans="1:4" ht="51">
      <c r="A22" s="69" t="s">
        <v>166</v>
      </c>
      <c r="B22" s="8" t="s">
        <v>167</v>
      </c>
      <c r="C22" s="69"/>
      <c r="D22" s="71">
        <f>C22*10</f>
        <v>0</v>
      </c>
    </row>
    <row r="23" spans="1:4" ht="27" thickBot="1">
      <c r="A23" s="70"/>
      <c r="B23" s="9" t="s">
        <v>168</v>
      </c>
      <c r="C23" s="70"/>
      <c r="D23" s="72"/>
    </row>
    <row r="24" spans="1:4" ht="51">
      <c r="A24" s="102" t="s">
        <v>169</v>
      </c>
      <c r="B24" s="14" t="s">
        <v>164</v>
      </c>
      <c r="C24" s="69"/>
      <c r="D24" s="71">
        <f>C24*15</f>
        <v>0</v>
      </c>
    </row>
    <row r="25" spans="1:4" ht="53.25" thickBot="1">
      <c r="A25" s="103"/>
      <c r="B25" s="15" t="s">
        <v>573</v>
      </c>
      <c r="C25" s="70"/>
      <c r="D25" s="72"/>
    </row>
    <row r="26" spans="1:4" ht="76.5">
      <c r="A26" s="69" t="s">
        <v>170</v>
      </c>
      <c r="B26" s="8" t="s">
        <v>171</v>
      </c>
      <c r="C26" s="69"/>
      <c r="D26" s="71">
        <f>C26*5</f>
        <v>0</v>
      </c>
    </row>
    <row r="27" spans="1:4" ht="27" thickBot="1">
      <c r="A27" s="70"/>
      <c r="B27" s="9" t="s">
        <v>172</v>
      </c>
      <c r="C27" s="70"/>
      <c r="D27" s="72"/>
    </row>
    <row r="28" spans="1:4" ht="129.75" thickBot="1">
      <c r="A28" s="10" t="s">
        <v>173</v>
      </c>
      <c r="B28" s="11" t="s">
        <v>574</v>
      </c>
      <c r="C28" s="10"/>
      <c r="D28" s="12">
        <f>C28*3/15</f>
        <v>0</v>
      </c>
    </row>
    <row r="29" spans="1:4" ht="129.75" thickBot="1">
      <c r="A29" s="10" t="s">
        <v>174</v>
      </c>
      <c r="B29" s="11" t="s">
        <v>575</v>
      </c>
      <c r="C29" s="10"/>
      <c r="D29" s="12">
        <f>C29*3/3</f>
        <v>0</v>
      </c>
    </row>
    <row r="30" spans="1:4" ht="51">
      <c r="A30" s="69" t="s">
        <v>175</v>
      </c>
      <c r="B30" s="8" t="s">
        <v>176</v>
      </c>
      <c r="C30" s="69"/>
      <c r="D30" s="71">
        <f>C30*5/3</f>
        <v>0</v>
      </c>
    </row>
    <row r="31" spans="1:4" ht="51">
      <c r="A31" s="100"/>
      <c r="B31" s="8" t="s">
        <v>177</v>
      </c>
      <c r="C31" s="100"/>
      <c r="D31" s="101"/>
    </row>
    <row r="32" spans="1:4" ht="27" thickBot="1">
      <c r="A32" s="70"/>
      <c r="B32" s="9" t="s">
        <v>178</v>
      </c>
      <c r="C32" s="70"/>
      <c r="D32" s="72"/>
    </row>
    <row r="33" spans="1:4" ht="104.25" thickBot="1">
      <c r="A33" s="10" t="s">
        <v>179</v>
      </c>
      <c r="B33" s="11" t="s">
        <v>576</v>
      </c>
      <c r="C33" s="10"/>
      <c r="D33" s="12">
        <f>C33*3/15</f>
        <v>0</v>
      </c>
    </row>
    <row r="34" spans="1:4" ht="76.5">
      <c r="A34" s="69" t="s">
        <v>180</v>
      </c>
      <c r="B34" s="8" t="s">
        <v>181</v>
      </c>
      <c r="C34" s="69"/>
      <c r="D34" s="71">
        <f>C34*2/3</f>
        <v>0</v>
      </c>
    </row>
    <row r="35" spans="1:4" ht="27" thickBot="1">
      <c r="A35" s="70"/>
      <c r="B35" s="9" t="s">
        <v>182</v>
      </c>
      <c r="C35" s="70"/>
      <c r="D35" s="72"/>
    </row>
    <row r="36" spans="1:4" ht="102">
      <c r="A36" s="69" t="s">
        <v>183</v>
      </c>
      <c r="B36" s="8" t="s">
        <v>184</v>
      </c>
      <c r="C36" s="69"/>
      <c r="D36" s="71">
        <f>C36*40</f>
        <v>0</v>
      </c>
    </row>
    <row r="37" spans="1:4" ht="27" thickBot="1">
      <c r="A37" s="70"/>
      <c r="B37" s="9" t="s">
        <v>185</v>
      </c>
      <c r="C37" s="70"/>
      <c r="D37" s="72"/>
    </row>
    <row r="38" spans="1:4" ht="129" thickBot="1">
      <c r="A38" s="10" t="s">
        <v>186</v>
      </c>
      <c r="B38" s="11" t="s">
        <v>577</v>
      </c>
      <c r="C38" s="10"/>
      <c r="D38" s="12">
        <f>C38*30</f>
        <v>0</v>
      </c>
    </row>
    <row r="39" spans="1:4" ht="102">
      <c r="A39" s="69" t="s">
        <v>187</v>
      </c>
      <c r="B39" s="8" t="s">
        <v>188</v>
      </c>
      <c r="C39" s="69"/>
      <c r="D39" s="71">
        <f>C39*20</f>
        <v>0</v>
      </c>
    </row>
    <row r="40" spans="1:4" ht="27" thickBot="1">
      <c r="A40" s="70"/>
      <c r="B40" s="9" t="s">
        <v>189</v>
      </c>
      <c r="C40" s="70"/>
      <c r="D40" s="72"/>
    </row>
    <row r="41" spans="1:4" ht="27" thickBot="1">
      <c r="A41" s="73" t="s">
        <v>59</v>
      </c>
      <c r="B41" s="74"/>
      <c r="C41" s="75"/>
      <c r="D41" s="12">
        <f>SUM(D3:D40)</f>
        <v>30</v>
      </c>
    </row>
    <row r="42" spans="1:4">
      <c r="A42" s="94" t="s">
        <v>190</v>
      </c>
      <c r="B42" s="95"/>
      <c r="C42" s="95"/>
      <c r="D42" s="96"/>
    </row>
    <row r="43" spans="1:4">
      <c r="A43" s="97" t="s">
        <v>191</v>
      </c>
      <c r="B43" s="98"/>
      <c r="C43" s="98"/>
      <c r="D43" s="99"/>
    </row>
    <row r="44" spans="1:4">
      <c r="A44" s="97" t="s">
        <v>192</v>
      </c>
      <c r="B44" s="98"/>
      <c r="C44" s="98"/>
      <c r="D44" s="99"/>
    </row>
    <row r="45" spans="1:4">
      <c r="A45" s="97" t="s">
        <v>193</v>
      </c>
      <c r="B45" s="98"/>
      <c r="C45" s="98"/>
      <c r="D45" s="99"/>
    </row>
    <row r="46" spans="1:4" ht="27" thickBot="1">
      <c r="A46" s="91" t="s">
        <v>578</v>
      </c>
      <c r="B46" s="92"/>
      <c r="C46" s="92"/>
      <c r="D46" s="93"/>
    </row>
  </sheetData>
  <mergeCells count="49">
    <mergeCell ref="A1:B1"/>
    <mergeCell ref="A2:B2"/>
    <mergeCell ref="C1:C2"/>
    <mergeCell ref="D1:D2"/>
    <mergeCell ref="A3:A4"/>
    <mergeCell ref="C3:C4"/>
    <mergeCell ref="D3:D4"/>
    <mergeCell ref="A5:A6"/>
    <mergeCell ref="C5:C6"/>
    <mergeCell ref="D5:D6"/>
    <mergeCell ref="A14:A15"/>
    <mergeCell ref="C14:C15"/>
    <mergeCell ref="D14:D15"/>
    <mergeCell ref="A16:A17"/>
    <mergeCell ref="C16:C17"/>
    <mergeCell ref="D16:D17"/>
    <mergeCell ref="A18:A19"/>
    <mergeCell ref="C18:C19"/>
    <mergeCell ref="D18:D19"/>
    <mergeCell ref="A20:A21"/>
    <mergeCell ref="C20:C21"/>
    <mergeCell ref="D20:D21"/>
    <mergeCell ref="A22:A23"/>
    <mergeCell ref="C22:C23"/>
    <mergeCell ref="D22:D23"/>
    <mergeCell ref="A24:A25"/>
    <mergeCell ref="C24:C25"/>
    <mergeCell ref="D24:D25"/>
    <mergeCell ref="A26:A27"/>
    <mergeCell ref="C26:C27"/>
    <mergeCell ref="D26:D27"/>
    <mergeCell ref="A30:A32"/>
    <mergeCell ref="C30:C32"/>
    <mergeCell ref="D30:D32"/>
    <mergeCell ref="A34:A35"/>
    <mergeCell ref="C34:C35"/>
    <mergeCell ref="D34:D35"/>
    <mergeCell ref="A46:D46"/>
    <mergeCell ref="A36:A37"/>
    <mergeCell ref="C36:C37"/>
    <mergeCell ref="D36:D37"/>
    <mergeCell ref="A39:A40"/>
    <mergeCell ref="C39:C40"/>
    <mergeCell ref="D39:D40"/>
    <mergeCell ref="A41:C41"/>
    <mergeCell ref="A42:D42"/>
    <mergeCell ref="A43:D43"/>
    <mergeCell ref="A44:D44"/>
    <mergeCell ref="A45:D45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4"/>
  <sheetViews>
    <sheetView topLeftCell="A40" zoomScale="70" zoomScaleNormal="70" workbookViewId="0">
      <selection activeCell="J5" sqref="J5"/>
    </sheetView>
  </sheetViews>
  <sheetFormatPr defaultColWidth="8.7109375" defaultRowHeight="26.25"/>
  <cols>
    <col min="1" max="1" width="13.85546875" style="7" customWidth="1"/>
    <col min="2" max="2" width="129.140625" style="7" bestFit="1" customWidth="1"/>
    <col min="3" max="3" width="17.85546875" style="7" bestFit="1" customWidth="1"/>
    <col min="4" max="4" width="16.85546875" style="7" bestFit="1" customWidth="1"/>
    <col min="5" max="16384" width="8.7109375" style="7"/>
  </cols>
  <sheetData>
    <row r="1" spans="1:4">
      <c r="A1" s="104" t="s">
        <v>194</v>
      </c>
      <c r="B1" s="105"/>
      <c r="C1" s="83" t="s">
        <v>112</v>
      </c>
      <c r="D1" s="79" t="s">
        <v>65</v>
      </c>
    </row>
    <row r="2" spans="1:4" ht="27.75" customHeight="1" thickBot="1">
      <c r="A2" s="81" t="s">
        <v>195</v>
      </c>
      <c r="B2" s="82"/>
      <c r="C2" s="84"/>
      <c r="D2" s="85"/>
    </row>
    <row r="3" spans="1:4" ht="76.5">
      <c r="A3" s="69" t="s">
        <v>196</v>
      </c>
      <c r="B3" s="8" t="s">
        <v>197</v>
      </c>
      <c r="C3" s="69"/>
      <c r="D3" s="71">
        <f>C3*60</f>
        <v>0</v>
      </c>
    </row>
    <row r="4" spans="1:4" ht="27" thickBot="1">
      <c r="A4" s="70"/>
      <c r="B4" s="9" t="s">
        <v>198</v>
      </c>
      <c r="C4" s="70"/>
      <c r="D4" s="72"/>
    </row>
    <row r="5" spans="1:4" ht="76.5">
      <c r="A5" s="69" t="s">
        <v>199</v>
      </c>
      <c r="B5" s="8" t="s">
        <v>145</v>
      </c>
      <c r="C5" s="69"/>
      <c r="D5" s="71">
        <f>C5*30</f>
        <v>0</v>
      </c>
    </row>
    <row r="6" spans="1:4" ht="27" thickBot="1">
      <c r="A6" s="70"/>
      <c r="B6" s="9" t="s">
        <v>200</v>
      </c>
      <c r="C6" s="70"/>
      <c r="D6" s="72"/>
    </row>
    <row r="7" spans="1:4">
      <c r="A7" s="69" t="s">
        <v>201</v>
      </c>
      <c r="B7" s="8" t="s">
        <v>202</v>
      </c>
      <c r="C7" s="69"/>
      <c r="D7" s="71">
        <f>C7*40</f>
        <v>0</v>
      </c>
    </row>
    <row r="8" spans="1:4" ht="27" thickBot="1">
      <c r="A8" s="70"/>
      <c r="B8" s="9" t="s">
        <v>203</v>
      </c>
      <c r="C8" s="70"/>
      <c r="D8" s="72"/>
    </row>
    <row r="9" spans="1:4" ht="53.25" thickBot="1">
      <c r="A9" s="10" t="s">
        <v>204</v>
      </c>
      <c r="B9" s="11" t="s">
        <v>465</v>
      </c>
      <c r="C9" s="10"/>
      <c r="D9" s="12">
        <f>C9*20</f>
        <v>0</v>
      </c>
    </row>
    <row r="10" spans="1:4">
      <c r="A10" s="69" t="s">
        <v>205</v>
      </c>
      <c r="B10" s="8" t="s">
        <v>206</v>
      </c>
      <c r="C10" s="69"/>
      <c r="D10" s="71">
        <f>C10*15</f>
        <v>0</v>
      </c>
    </row>
    <row r="11" spans="1:4" ht="27" thickBot="1">
      <c r="A11" s="70"/>
      <c r="B11" s="9" t="s">
        <v>207</v>
      </c>
      <c r="C11" s="70"/>
      <c r="D11" s="72"/>
    </row>
    <row r="12" spans="1:4">
      <c r="A12" s="69" t="s">
        <v>208</v>
      </c>
      <c r="B12" s="8" t="s">
        <v>209</v>
      </c>
      <c r="C12" s="69"/>
      <c r="D12" s="71">
        <f>C12*7</f>
        <v>0</v>
      </c>
    </row>
    <row r="13" spans="1:4" ht="27" thickBot="1">
      <c r="A13" s="70"/>
      <c r="B13" s="9" t="s">
        <v>210</v>
      </c>
      <c r="C13" s="70"/>
      <c r="D13" s="72"/>
    </row>
    <row r="14" spans="1:4" ht="51">
      <c r="A14" s="69" t="s">
        <v>211</v>
      </c>
      <c r="B14" s="8" t="s">
        <v>212</v>
      </c>
      <c r="C14" s="69"/>
      <c r="D14" s="71">
        <f>C14*20</f>
        <v>0</v>
      </c>
    </row>
    <row r="15" spans="1:4" ht="27" thickBot="1">
      <c r="A15" s="70"/>
      <c r="B15" s="9" t="s">
        <v>213</v>
      </c>
      <c r="C15" s="70"/>
      <c r="D15" s="72"/>
    </row>
    <row r="16" spans="1:4" ht="52.5" thickBot="1">
      <c r="A16" s="10" t="s">
        <v>214</v>
      </c>
      <c r="B16" s="11" t="s">
        <v>466</v>
      </c>
      <c r="C16" s="10"/>
      <c r="D16" s="12">
        <f>C16*10</f>
        <v>0</v>
      </c>
    </row>
    <row r="17" spans="1:4" ht="51">
      <c r="A17" s="69" t="s">
        <v>215</v>
      </c>
      <c r="B17" s="8" t="s">
        <v>216</v>
      </c>
      <c r="C17" s="69"/>
      <c r="D17" s="71">
        <f>C17*15</f>
        <v>0</v>
      </c>
    </row>
    <row r="18" spans="1:4" ht="27" thickBot="1">
      <c r="A18" s="70"/>
      <c r="B18" s="9" t="s">
        <v>217</v>
      </c>
      <c r="C18" s="70"/>
      <c r="D18" s="72"/>
    </row>
    <row r="19" spans="1:4" ht="51">
      <c r="A19" s="69" t="s">
        <v>218</v>
      </c>
      <c r="B19" s="8" t="s">
        <v>219</v>
      </c>
      <c r="C19" s="69"/>
      <c r="D19" s="71">
        <f>C19*2</f>
        <v>0</v>
      </c>
    </row>
    <row r="20" spans="1:4" ht="27" thickBot="1">
      <c r="A20" s="70"/>
      <c r="B20" s="9" t="s">
        <v>220</v>
      </c>
      <c r="C20" s="70"/>
      <c r="D20" s="72"/>
    </row>
    <row r="21" spans="1:4" ht="52.5" thickBot="1">
      <c r="A21" s="10" t="s">
        <v>221</v>
      </c>
      <c r="B21" s="11" t="s">
        <v>467</v>
      </c>
      <c r="C21" s="10"/>
      <c r="D21" s="12">
        <f>C21*40</f>
        <v>0</v>
      </c>
    </row>
    <row r="22" spans="1:4" ht="52.5" thickBot="1">
      <c r="A22" s="10" t="s">
        <v>222</v>
      </c>
      <c r="B22" s="11" t="s">
        <v>468</v>
      </c>
      <c r="C22" s="10"/>
      <c r="D22" s="12">
        <f>C22*20</f>
        <v>0</v>
      </c>
    </row>
    <row r="23" spans="1:4">
      <c r="A23" s="69" t="s">
        <v>223</v>
      </c>
      <c r="B23" s="8" t="s">
        <v>158</v>
      </c>
      <c r="C23" s="69"/>
      <c r="D23" s="71">
        <f>C23*35</f>
        <v>0</v>
      </c>
    </row>
    <row r="24" spans="1:4" ht="27" thickBot="1">
      <c r="A24" s="70"/>
      <c r="B24" s="9" t="s">
        <v>159</v>
      </c>
      <c r="C24" s="70"/>
      <c r="D24" s="72"/>
    </row>
    <row r="25" spans="1:4">
      <c r="A25" s="69" t="s">
        <v>224</v>
      </c>
      <c r="B25" s="8" t="s">
        <v>225</v>
      </c>
      <c r="C25" s="69"/>
      <c r="D25" s="71">
        <f>C25*25</f>
        <v>0</v>
      </c>
    </row>
    <row r="26" spans="1:4" ht="27" thickBot="1">
      <c r="A26" s="70"/>
      <c r="B26" s="9" t="s">
        <v>162</v>
      </c>
      <c r="C26" s="70"/>
      <c r="D26" s="72"/>
    </row>
    <row r="27" spans="1:4">
      <c r="A27" s="69" t="s">
        <v>226</v>
      </c>
      <c r="B27" s="8" t="s">
        <v>164</v>
      </c>
      <c r="C27" s="69"/>
      <c r="D27" s="71">
        <f>C27*15</f>
        <v>0</v>
      </c>
    </row>
    <row r="28" spans="1:4" ht="27" thickBot="1">
      <c r="A28" s="70"/>
      <c r="B28" s="9" t="s">
        <v>165</v>
      </c>
      <c r="C28" s="70"/>
      <c r="D28" s="72"/>
    </row>
    <row r="29" spans="1:4">
      <c r="A29" s="69" t="s">
        <v>227</v>
      </c>
      <c r="B29" s="8" t="s">
        <v>167</v>
      </c>
      <c r="C29" s="69"/>
      <c r="D29" s="71">
        <f>C29*10</f>
        <v>0</v>
      </c>
    </row>
    <row r="30" spans="1:4" ht="27" thickBot="1">
      <c r="A30" s="70"/>
      <c r="B30" s="9" t="s">
        <v>168</v>
      </c>
      <c r="C30" s="70"/>
      <c r="D30" s="72"/>
    </row>
    <row r="31" spans="1:4">
      <c r="A31" s="69" t="s">
        <v>228</v>
      </c>
      <c r="B31" s="8" t="s">
        <v>171</v>
      </c>
      <c r="C31" s="69"/>
      <c r="D31" s="71">
        <f>C31*5</f>
        <v>0</v>
      </c>
    </row>
    <row r="32" spans="1:4" ht="27" thickBot="1">
      <c r="A32" s="70"/>
      <c r="B32" s="9" t="s">
        <v>172</v>
      </c>
      <c r="C32" s="70"/>
      <c r="D32" s="72"/>
    </row>
    <row r="33" spans="1:4" ht="51">
      <c r="A33" s="69" t="s">
        <v>229</v>
      </c>
      <c r="B33" s="8" t="s">
        <v>230</v>
      </c>
      <c r="C33" s="69"/>
      <c r="D33" s="71">
        <f>C33*40</f>
        <v>0</v>
      </c>
    </row>
    <row r="34" spans="1:4" ht="27" thickBot="1">
      <c r="A34" s="70"/>
      <c r="B34" s="9" t="s">
        <v>185</v>
      </c>
      <c r="C34" s="70"/>
      <c r="D34" s="72"/>
    </row>
    <row r="35" spans="1:4" ht="51">
      <c r="A35" s="69" t="s">
        <v>231</v>
      </c>
      <c r="B35" s="8" t="s">
        <v>232</v>
      </c>
      <c r="C35" s="69"/>
      <c r="D35" s="71">
        <f>C35*30</f>
        <v>0</v>
      </c>
    </row>
    <row r="36" spans="1:4" ht="27" thickBot="1">
      <c r="A36" s="70"/>
      <c r="B36" s="9" t="s">
        <v>233</v>
      </c>
      <c r="C36" s="70"/>
      <c r="D36" s="72"/>
    </row>
    <row r="37" spans="1:4" ht="51">
      <c r="A37" s="69" t="s">
        <v>234</v>
      </c>
      <c r="B37" s="8" t="s">
        <v>235</v>
      </c>
      <c r="C37" s="69"/>
      <c r="D37" s="71">
        <f>C37*20</f>
        <v>0</v>
      </c>
    </row>
    <row r="38" spans="1:4" ht="27" thickBot="1">
      <c r="A38" s="70"/>
      <c r="B38" s="9" t="s">
        <v>189</v>
      </c>
      <c r="C38" s="70"/>
      <c r="D38" s="72"/>
    </row>
    <row r="39" spans="1:4" ht="27" thickBot="1">
      <c r="A39" s="73" t="s">
        <v>59</v>
      </c>
      <c r="B39" s="74"/>
      <c r="C39" s="75"/>
      <c r="D39" s="12">
        <f>SUM(D3:D38)</f>
        <v>0</v>
      </c>
    </row>
    <row r="40" spans="1:4">
      <c r="A40" s="94" t="s">
        <v>190</v>
      </c>
      <c r="B40" s="95"/>
      <c r="C40" s="95"/>
      <c r="D40" s="96"/>
    </row>
    <row r="41" spans="1:4">
      <c r="A41" s="97" t="s">
        <v>191</v>
      </c>
      <c r="B41" s="98"/>
      <c r="C41" s="98"/>
      <c r="D41" s="99"/>
    </row>
    <row r="42" spans="1:4">
      <c r="A42" s="97" t="s">
        <v>236</v>
      </c>
      <c r="B42" s="98"/>
      <c r="C42" s="98"/>
      <c r="D42" s="99"/>
    </row>
    <row r="43" spans="1:4">
      <c r="A43" s="97" t="s">
        <v>237</v>
      </c>
      <c r="B43" s="98"/>
      <c r="C43" s="98"/>
      <c r="D43" s="99"/>
    </row>
    <row r="44" spans="1:4" ht="27" thickBot="1">
      <c r="A44" s="91" t="s">
        <v>469</v>
      </c>
      <c r="B44" s="92"/>
      <c r="C44" s="92"/>
      <c r="D44" s="93"/>
    </row>
  </sheetData>
  <mergeCells count="58">
    <mergeCell ref="A1:B1"/>
    <mergeCell ref="A2:B2"/>
    <mergeCell ref="C1:C2"/>
    <mergeCell ref="D1:D2"/>
    <mergeCell ref="A3:A4"/>
    <mergeCell ref="C3:C4"/>
    <mergeCell ref="D3:D4"/>
    <mergeCell ref="A5:A6"/>
    <mergeCell ref="C5:C6"/>
    <mergeCell ref="D5:D6"/>
    <mergeCell ref="A7:A8"/>
    <mergeCell ref="C7:C8"/>
    <mergeCell ref="D7:D8"/>
    <mergeCell ref="A10:A11"/>
    <mergeCell ref="C10:C11"/>
    <mergeCell ref="D10:D11"/>
    <mergeCell ref="A12:A13"/>
    <mergeCell ref="C12:C13"/>
    <mergeCell ref="D12:D13"/>
    <mergeCell ref="A14:A15"/>
    <mergeCell ref="C14:C15"/>
    <mergeCell ref="D14:D15"/>
    <mergeCell ref="A17:A18"/>
    <mergeCell ref="C17:C18"/>
    <mergeCell ref="D17:D18"/>
    <mergeCell ref="A19:A20"/>
    <mergeCell ref="C19:C20"/>
    <mergeCell ref="D19:D20"/>
    <mergeCell ref="A23:A24"/>
    <mergeCell ref="C23:C24"/>
    <mergeCell ref="D23:D24"/>
    <mergeCell ref="A25:A26"/>
    <mergeCell ref="C25:C26"/>
    <mergeCell ref="D25:D26"/>
    <mergeCell ref="A27:A28"/>
    <mergeCell ref="C27:C28"/>
    <mergeCell ref="D27:D28"/>
    <mergeCell ref="A29:A30"/>
    <mergeCell ref="C29:C30"/>
    <mergeCell ref="D29:D30"/>
    <mergeCell ref="A31:A32"/>
    <mergeCell ref="C31:C32"/>
    <mergeCell ref="D31:D32"/>
    <mergeCell ref="A33:A34"/>
    <mergeCell ref="C33:C34"/>
    <mergeCell ref="D33:D34"/>
    <mergeCell ref="A35:A36"/>
    <mergeCell ref="C35:C36"/>
    <mergeCell ref="D35:D36"/>
    <mergeCell ref="A42:D42"/>
    <mergeCell ref="A43:D43"/>
    <mergeCell ref="A44:D44"/>
    <mergeCell ref="A37:A38"/>
    <mergeCell ref="C37:C38"/>
    <mergeCell ref="D37:D38"/>
    <mergeCell ref="A39:C39"/>
    <mergeCell ref="A40:D40"/>
    <mergeCell ref="A41:D41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7"/>
  <sheetViews>
    <sheetView topLeftCell="A61" zoomScale="80" zoomScaleNormal="80" workbookViewId="0">
      <selection activeCell="B77" sqref="B77"/>
    </sheetView>
  </sheetViews>
  <sheetFormatPr defaultColWidth="8.7109375" defaultRowHeight="26.25"/>
  <cols>
    <col min="1" max="1" width="8.7109375" style="7"/>
    <col min="2" max="2" width="79.140625" style="7" bestFit="1" customWidth="1"/>
    <col min="3" max="3" width="17.7109375" style="7" bestFit="1" customWidth="1"/>
    <col min="4" max="4" width="16.85546875" style="7" bestFit="1" customWidth="1"/>
    <col min="5" max="16384" width="8.7109375" style="7"/>
  </cols>
  <sheetData>
    <row r="1" spans="1:4" ht="27.75" customHeight="1">
      <c r="A1" s="104" t="s">
        <v>238</v>
      </c>
      <c r="B1" s="105"/>
      <c r="C1" s="83" t="s">
        <v>112</v>
      </c>
      <c r="D1" s="79" t="s">
        <v>65</v>
      </c>
    </row>
    <row r="2" spans="1:4" ht="27" customHeight="1" thickBot="1">
      <c r="A2" s="81" t="s">
        <v>239</v>
      </c>
      <c r="B2" s="82"/>
      <c r="C2" s="84"/>
      <c r="D2" s="85"/>
    </row>
    <row r="3" spans="1:4" ht="78.75" thickBot="1">
      <c r="A3" s="10" t="s">
        <v>240</v>
      </c>
      <c r="B3" s="11" t="s">
        <v>525</v>
      </c>
      <c r="C3" s="10"/>
      <c r="D3" s="12">
        <f>C3*90</f>
        <v>0</v>
      </c>
    </row>
    <row r="4" spans="1:4" ht="78.75" thickBot="1">
      <c r="A4" s="10" t="s">
        <v>241</v>
      </c>
      <c r="B4" s="11" t="s">
        <v>526</v>
      </c>
      <c r="C4" s="10"/>
      <c r="D4" s="12">
        <f>C4*80</f>
        <v>0</v>
      </c>
    </row>
    <row r="5" spans="1:4" ht="76.5">
      <c r="A5" s="69" t="s">
        <v>242</v>
      </c>
      <c r="B5" s="8" t="s">
        <v>527</v>
      </c>
      <c r="C5" s="69"/>
      <c r="D5" s="71">
        <f>C5*70</f>
        <v>0</v>
      </c>
    </row>
    <row r="6" spans="1:4" ht="27" thickBot="1">
      <c r="A6" s="70"/>
      <c r="B6" s="13" t="s">
        <v>243</v>
      </c>
      <c r="C6" s="70"/>
      <c r="D6" s="72"/>
    </row>
    <row r="7" spans="1:4" ht="78" thickBot="1">
      <c r="A7" s="10" t="s">
        <v>244</v>
      </c>
      <c r="B7" s="11" t="s">
        <v>528</v>
      </c>
      <c r="C7" s="10"/>
      <c r="D7" s="12">
        <f>C7*70</f>
        <v>0</v>
      </c>
    </row>
    <row r="8" spans="1:4" ht="129.75" thickBot="1">
      <c r="A8" s="10" t="s">
        <v>245</v>
      </c>
      <c r="B8" s="11" t="s">
        <v>529</v>
      </c>
      <c r="C8" s="10"/>
      <c r="D8" s="12">
        <f>C8*70</f>
        <v>0</v>
      </c>
    </row>
    <row r="9" spans="1:4" ht="78" thickBot="1">
      <c r="A9" s="10" t="s">
        <v>246</v>
      </c>
      <c r="B9" s="11" t="s">
        <v>530</v>
      </c>
      <c r="C9" s="10"/>
      <c r="D9" s="12">
        <f>C9*30</f>
        <v>0</v>
      </c>
    </row>
    <row r="10" spans="1:4" ht="76.5">
      <c r="A10" s="69" t="s">
        <v>247</v>
      </c>
      <c r="B10" s="8" t="s">
        <v>531</v>
      </c>
      <c r="C10" s="69"/>
      <c r="D10" s="71">
        <f>C10*32</f>
        <v>0</v>
      </c>
    </row>
    <row r="11" spans="1:4" ht="27" thickBot="1">
      <c r="A11" s="70"/>
      <c r="B11" s="13" t="s">
        <v>248</v>
      </c>
      <c r="C11" s="70"/>
      <c r="D11" s="72"/>
    </row>
    <row r="12" spans="1:4" ht="76.5">
      <c r="A12" s="69" t="s">
        <v>249</v>
      </c>
      <c r="B12" s="8" t="s">
        <v>532</v>
      </c>
      <c r="C12" s="69"/>
      <c r="D12" s="71">
        <f>C12*32</f>
        <v>0</v>
      </c>
    </row>
    <row r="13" spans="1:4" ht="27" thickBot="1">
      <c r="A13" s="70"/>
      <c r="B13" s="13" t="s">
        <v>248</v>
      </c>
      <c r="C13" s="70"/>
      <c r="D13" s="72"/>
    </row>
    <row r="14" spans="1:4" ht="104.25" thickBot="1">
      <c r="A14" s="10" t="s">
        <v>250</v>
      </c>
      <c r="B14" s="11" t="s">
        <v>533</v>
      </c>
      <c r="C14" s="10"/>
      <c r="D14" s="12">
        <f>C14*16</f>
        <v>0</v>
      </c>
    </row>
    <row r="15" spans="1:4" ht="78.75" thickBot="1">
      <c r="A15" s="10" t="s">
        <v>251</v>
      </c>
      <c r="B15" s="11" t="s">
        <v>534</v>
      </c>
      <c r="C15" s="10"/>
      <c r="D15" s="12">
        <f>C15*36</f>
        <v>0</v>
      </c>
    </row>
    <row r="16" spans="1:4" ht="78" thickBot="1">
      <c r="A16" s="10" t="s">
        <v>252</v>
      </c>
      <c r="B16" s="11" t="s">
        <v>535</v>
      </c>
      <c r="C16" s="10"/>
      <c r="D16" s="12">
        <f>C16*30</f>
        <v>0</v>
      </c>
    </row>
    <row r="17" spans="1:4" ht="78" thickBot="1">
      <c r="A17" s="10" t="s">
        <v>253</v>
      </c>
      <c r="B17" s="11" t="s">
        <v>536</v>
      </c>
      <c r="C17" s="10"/>
      <c r="D17" s="12">
        <f>C17*24</f>
        <v>0</v>
      </c>
    </row>
    <row r="18" spans="1:4" ht="78.75" thickBot="1">
      <c r="A18" s="10" t="s">
        <v>254</v>
      </c>
      <c r="B18" s="11" t="s">
        <v>537</v>
      </c>
      <c r="C18" s="10"/>
      <c r="D18" s="12">
        <f>C18*24</f>
        <v>0</v>
      </c>
    </row>
    <row r="19" spans="1:4" ht="103.5" thickBot="1">
      <c r="A19" s="10" t="s">
        <v>255</v>
      </c>
      <c r="B19" s="11" t="s">
        <v>538</v>
      </c>
      <c r="C19" s="10"/>
      <c r="D19" s="12">
        <f>C19*28</f>
        <v>0</v>
      </c>
    </row>
    <row r="20" spans="1:4" ht="103.5" thickBot="1">
      <c r="A20" s="10" t="s">
        <v>256</v>
      </c>
      <c r="B20" s="11" t="s">
        <v>539</v>
      </c>
      <c r="C20" s="10"/>
      <c r="D20" s="12">
        <f>C20*8</f>
        <v>0</v>
      </c>
    </row>
    <row r="21" spans="1:4" ht="129.75" thickBot="1">
      <c r="A21" s="10" t="s">
        <v>257</v>
      </c>
      <c r="B21" s="11" t="s">
        <v>540</v>
      </c>
      <c r="C21" s="10"/>
      <c r="D21" s="12">
        <f>C21*26</f>
        <v>0</v>
      </c>
    </row>
    <row r="22" spans="1:4" ht="103.5" thickBot="1">
      <c r="A22" s="10" t="s">
        <v>258</v>
      </c>
      <c r="B22" s="11" t="s">
        <v>541</v>
      </c>
      <c r="C22" s="10"/>
      <c r="D22" s="12">
        <f>C22*20</f>
        <v>0</v>
      </c>
    </row>
    <row r="23" spans="1:4" ht="127.5">
      <c r="A23" s="69" t="s">
        <v>259</v>
      </c>
      <c r="B23" s="8" t="s">
        <v>260</v>
      </c>
      <c r="C23" s="69"/>
      <c r="D23" s="71">
        <f>C23*10</f>
        <v>0</v>
      </c>
    </row>
    <row r="24" spans="1:4" ht="27" thickBot="1">
      <c r="A24" s="70"/>
      <c r="B24" s="9" t="s">
        <v>261</v>
      </c>
      <c r="C24" s="70"/>
      <c r="D24" s="72"/>
    </row>
    <row r="25" spans="1:4">
      <c r="A25" s="69" t="s">
        <v>262</v>
      </c>
      <c r="B25" s="8" t="s">
        <v>263</v>
      </c>
      <c r="C25" s="69"/>
      <c r="D25" s="71">
        <f>C25*2</f>
        <v>0</v>
      </c>
    </row>
    <row r="26" spans="1:4" ht="27" thickBot="1">
      <c r="A26" s="70"/>
      <c r="B26" s="9" t="s">
        <v>264</v>
      </c>
      <c r="C26" s="70"/>
      <c r="D26" s="72"/>
    </row>
    <row r="27" spans="1:4" ht="127.5">
      <c r="A27" s="69" t="s">
        <v>265</v>
      </c>
      <c r="B27" s="8" t="s">
        <v>542</v>
      </c>
      <c r="C27" s="69"/>
      <c r="D27" s="71">
        <f>C27*30</f>
        <v>0</v>
      </c>
    </row>
    <row r="28" spans="1:4" ht="27" thickBot="1">
      <c r="A28" s="70"/>
      <c r="B28" s="13" t="s">
        <v>266</v>
      </c>
      <c r="C28" s="70"/>
      <c r="D28" s="72"/>
    </row>
    <row r="29" spans="1:4" ht="127.5">
      <c r="A29" s="69" t="s">
        <v>267</v>
      </c>
      <c r="B29" s="8" t="s">
        <v>543</v>
      </c>
      <c r="C29" s="69"/>
      <c r="D29" s="71">
        <f>C29*30</f>
        <v>0</v>
      </c>
    </row>
    <row r="30" spans="1:4" ht="27" thickBot="1">
      <c r="A30" s="70"/>
      <c r="B30" s="13" t="s">
        <v>266</v>
      </c>
      <c r="C30" s="70"/>
      <c r="D30" s="72"/>
    </row>
    <row r="31" spans="1:4" ht="127.5">
      <c r="A31" s="69" t="s">
        <v>268</v>
      </c>
      <c r="B31" s="8" t="s">
        <v>544</v>
      </c>
      <c r="C31" s="69"/>
      <c r="D31" s="71">
        <f>C31*18</f>
        <v>0</v>
      </c>
    </row>
    <row r="32" spans="1:4" ht="27" thickBot="1">
      <c r="A32" s="70"/>
      <c r="B32" s="13" t="s">
        <v>269</v>
      </c>
      <c r="C32" s="70"/>
      <c r="D32" s="72"/>
    </row>
    <row r="33" spans="1:4" ht="127.5">
      <c r="A33" s="69" t="s">
        <v>270</v>
      </c>
      <c r="B33" s="8" t="s">
        <v>545</v>
      </c>
      <c r="C33" s="69"/>
      <c r="D33" s="71">
        <f>C33*9</f>
        <v>0</v>
      </c>
    </row>
    <row r="34" spans="1:4" ht="27" thickBot="1">
      <c r="A34" s="70"/>
      <c r="B34" s="13" t="s">
        <v>271</v>
      </c>
      <c r="C34" s="70"/>
      <c r="D34" s="72"/>
    </row>
    <row r="35" spans="1:4" ht="76.5">
      <c r="A35" s="69" t="s">
        <v>272</v>
      </c>
      <c r="B35" s="8" t="s">
        <v>546</v>
      </c>
      <c r="C35" s="69"/>
      <c r="D35" s="71">
        <f>C35*12</f>
        <v>0</v>
      </c>
    </row>
    <row r="36" spans="1:4" ht="27" thickBot="1">
      <c r="A36" s="70"/>
      <c r="B36" s="13" t="s">
        <v>273</v>
      </c>
      <c r="C36" s="70"/>
      <c r="D36" s="72"/>
    </row>
    <row r="37" spans="1:4" ht="78" thickBot="1">
      <c r="A37" s="10" t="s">
        <v>274</v>
      </c>
      <c r="B37" s="11" t="s">
        <v>547</v>
      </c>
      <c r="C37" s="10"/>
      <c r="D37" s="12">
        <f>C37*12</f>
        <v>0</v>
      </c>
    </row>
    <row r="38" spans="1:4" ht="78" thickBot="1">
      <c r="A38" s="10" t="s">
        <v>275</v>
      </c>
      <c r="B38" s="11" t="s">
        <v>548</v>
      </c>
      <c r="C38" s="10"/>
      <c r="D38" s="12">
        <f>C38*18</f>
        <v>0</v>
      </c>
    </row>
    <row r="39" spans="1:4" ht="103.5" thickBot="1">
      <c r="A39" s="10" t="s">
        <v>276</v>
      </c>
      <c r="B39" s="11" t="s">
        <v>549</v>
      </c>
      <c r="C39" s="10"/>
      <c r="D39" s="12">
        <f>C39*10</f>
        <v>0</v>
      </c>
    </row>
    <row r="40" spans="1:4" ht="76.5">
      <c r="A40" s="69" t="s">
        <v>277</v>
      </c>
      <c r="B40" s="8" t="s">
        <v>550</v>
      </c>
      <c r="C40" s="69"/>
      <c r="D40" s="71">
        <f>C40*8</f>
        <v>0</v>
      </c>
    </row>
    <row r="41" spans="1:4" ht="27" thickBot="1">
      <c r="A41" s="70"/>
      <c r="B41" s="13" t="s">
        <v>278</v>
      </c>
      <c r="C41" s="70"/>
      <c r="D41" s="72"/>
    </row>
    <row r="42" spans="1:4" ht="103.5" thickBot="1">
      <c r="A42" s="10" t="s">
        <v>279</v>
      </c>
      <c r="B42" s="11" t="s">
        <v>551</v>
      </c>
      <c r="C42" s="10"/>
      <c r="D42" s="12">
        <f>C42*10</f>
        <v>0</v>
      </c>
    </row>
    <row r="43" spans="1:4" ht="76.5">
      <c r="A43" s="69" t="s">
        <v>280</v>
      </c>
      <c r="B43" s="8" t="s">
        <v>552</v>
      </c>
      <c r="C43" s="69"/>
      <c r="D43" s="71">
        <f>C43*8</f>
        <v>0</v>
      </c>
    </row>
    <row r="44" spans="1:4" ht="27" thickBot="1">
      <c r="A44" s="70"/>
      <c r="B44" s="13" t="s">
        <v>278</v>
      </c>
      <c r="C44" s="70"/>
      <c r="D44" s="72"/>
    </row>
    <row r="45" spans="1:4" ht="78" thickBot="1">
      <c r="A45" s="10" t="s">
        <v>281</v>
      </c>
      <c r="B45" s="11" t="s">
        <v>553</v>
      </c>
      <c r="C45" s="10"/>
      <c r="D45" s="12">
        <f>C45*4</f>
        <v>0</v>
      </c>
    </row>
    <row r="46" spans="1:4" ht="127.5">
      <c r="A46" s="69" t="s">
        <v>282</v>
      </c>
      <c r="B46" s="8" t="s">
        <v>554</v>
      </c>
      <c r="C46" s="69"/>
      <c r="D46" s="71">
        <f>C46*8</f>
        <v>0</v>
      </c>
    </row>
    <row r="47" spans="1:4" ht="27" thickBot="1">
      <c r="A47" s="70"/>
      <c r="B47" s="13" t="s">
        <v>283</v>
      </c>
      <c r="C47" s="70"/>
      <c r="D47" s="72"/>
    </row>
    <row r="48" spans="1:4" ht="78" thickBot="1">
      <c r="A48" s="10" t="s">
        <v>284</v>
      </c>
      <c r="B48" s="11" t="s">
        <v>555</v>
      </c>
      <c r="C48" s="10"/>
      <c r="D48" s="12">
        <f>C48*6</f>
        <v>0</v>
      </c>
    </row>
    <row r="49" spans="1:4" ht="104.25" thickBot="1">
      <c r="A49" s="10" t="s">
        <v>285</v>
      </c>
      <c r="B49" s="11" t="s">
        <v>556</v>
      </c>
      <c r="C49" s="10"/>
      <c r="D49" s="12">
        <f>C49*10</f>
        <v>0</v>
      </c>
    </row>
    <row r="50" spans="1:4" ht="76.5">
      <c r="A50" s="69" t="s">
        <v>286</v>
      </c>
      <c r="B50" s="8" t="s">
        <v>557</v>
      </c>
      <c r="C50" s="69"/>
      <c r="D50" s="71">
        <f>C50*10</f>
        <v>0</v>
      </c>
    </row>
    <row r="51" spans="1:4" ht="27" thickBot="1">
      <c r="A51" s="70"/>
      <c r="B51" s="13" t="s">
        <v>287</v>
      </c>
      <c r="C51" s="70"/>
      <c r="D51" s="72"/>
    </row>
    <row r="52" spans="1:4" ht="76.5">
      <c r="A52" s="69" t="s">
        <v>288</v>
      </c>
      <c r="B52" s="8" t="s">
        <v>558</v>
      </c>
      <c r="C52" s="69"/>
      <c r="D52" s="71">
        <f>C52*10</f>
        <v>0</v>
      </c>
    </row>
    <row r="53" spans="1:4" ht="27" thickBot="1">
      <c r="A53" s="70"/>
      <c r="B53" s="13" t="s">
        <v>287</v>
      </c>
      <c r="C53" s="70"/>
      <c r="D53" s="72"/>
    </row>
    <row r="54" spans="1:4" ht="104.25" thickBot="1">
      <c r="A54" s="10" t="s">
        <v>289</v>
      </c>
      <c r="B54" s="11" t="s">
        <v>559</v>
      </c>
      <c r="C54" s="10"/>
      <c r="D54" s="12">
        <f>C54*5</f>
        <v>0</v>
      </c>
    </row>
    <row r="55" spans="1:4" ht="53.25" thickBot="1">
      <c r="A55" s="10" t="s">
        <v>290</v>
      </c>
      <c r="B55" s="11" t="s">
        <v>560</v>
      </c>
      <c r="C55" s="10"/>
      <c r="D55" s="12">
        <f>C55*10</f>
        <v>0</v>
      </c>
    </row>
    <row r="56" spans="1:4" ht="78" thickBot="1">
      <c r="A56" s="10" t="s">
        <v>291</v>
      </c>
      <c r="B56" s="11" t="s">
        <v>561</v>
      </c>
      <c r="C56" s="10"/>
      <c r="D56" s="12">
        <f>C56*6</f>
        <v>0</v>
      </c>
    </row>
    <row r="57" spans="1:4" ht="103.5" thickBot="1">
      <c r="A57" s="10" t="s">
        <v>292</v>
      </c>
      <c r="B57" s="11" t="s">
        <v>562</v>
      </c>
      <c r="C57" s="10"/>
      <c r="D57" s="12">
        <f>C57*1</f>
        <v>0</v>
      </c>
    </row>
    <row r="58" spans="1:4" ht="127.5">
      <c r="A58" s="69" t="s">
        <v>293</v>
      </c>
      <c r="B58" s="8" t="s">
        <v>294</v>
      </c>
      <c r="C58" s="69"/>
      <c r="D58" s="71">
        <f>C58*10</f>
        <v>0</v>
      </c>
    </row>
    <row r="59" spans="1:4" ht="27" thickBot="1">
      <c r="A59" s="70"/>
      <c r="B59" s="9" t="s">
        <v>295</v>
      </c>
      <c r="C59" s="70"/>
      <c r="D59" s="72"/>
    </row>
    <row r="60" spans="1:4" ht="51">
      <c r="A60" s="69" t="s">
        <v>296</v>
      </c>
      <c r="B60" s="8" t="s">
        <v>297</v>
      </c>
      <c r="C60" s="89"/>
      <c r="D60" s="71">
        <f>C60*10</f>
        <v>0</v>
      </c>
    </row>
    <row r="61" spans="1:4" ht="27" thickBot="1">
      <c r="A61" s="70"/>
      <c r="B61" s="9" t="s">
        <v>295</v>
      </c>
      <c r="C61" s="90"/>
      <c r="D61" s="72"/>
    </row>
    <row r="62" spans="1:4" ht="53.25" thickBot="1">
      <c r="A62" s="10" t="s">
        <v>298</v>
      </c>
      <c r="B62" s="11" t="s">
        <v>563</v>
      </c>
      <c r="C62" s="10"/>
      <c r="D62" s="12">
        <f>C62*2</f>
        <v>0</v>
      </c>
    </row>
    <row r="63" spans="1:4" ht="53.25" thickBot="1">
      <c r="A63" s="10" t="s">
        <v>299</v>
      </c>
      <c r="B63" s="11" t="s">
        <v>564</v>
      </c>
      <c r="C63" s="10"/>
      <c r="D63" s="12">
        <f>C63*1</f>
        <v>0</v>
      </c>
    </row>
    <row r="64" spans="1:4" ht="27" thickBot="1">
      <c r="A64" s="73" t="s">
        <v>59</v>
      </c>
      <c r="B64" s="74"/>
      <c r="C64" s="75"/>
      <c r="D64" s="12">
        <f>SUM(D3:D63)</f>
        <v>0</v>
      </c>
    </row>
    <row r="65" spans="1:4" ht="18" customHeight="1">
      <c r="A65" s="108" t="s">
        <v>565</v>
      </c>
      <c r="B65" s="109"/>
      <c r="C65" s="109"/>
      <c r="D65" s="110"/>
    </row>
    <row r="66" spans="1:4" ht="22.5" customHeight="1">
      <c r="A66" s="97" t="s">
        <v>300</v>
      </c>
      <c r="B66" s="98"/>
      <c r="C66" s="98"/>
      <c r="D66" s="99"/>
    </row>
    <row r="67" spans="1:4" ht="45.75" customHeight="1" thickBot="1">
      <c r="A67" s="111" t="s">
        <v>109</v>
      </c>
      <c r="B67" s="112"/>
      <c r="C67" s="112"/>
      <c r="D67" s="113"/>
    </row>
  </sheetData>
  <mergeCells count="59">
    <mergeCell ref="A1:B1"/>
    <mergeCell ref="A2:B2"/>
    <mergeCell ref="C1:C2"/>
    <mergeCell ref="D1:D2"/>
    <mergeCell ref="A5:A6"/>
    <mergeCell ref="C5:C6"/>
    <mergeCell ref="D5:D6"/>
    <mergeCell ref="A10:A11"/>
    <mergeCell ref="C10:C11"/>
    <mergeCell ref="D10:D11"/>
    <mergeCell ref="A12:A13"/>
    <mergeCell ref="C12:C13"/>
    <mergeCell ref="D12:D13"/>
    <mergeCell ref="A23:A24"/>
    <mergeCell ref="C23:C24"/>
    <mergeCell ref="D23:D24"/>
    <mergeCell ref="A25:A26"/>
    <mergeCell ref="C25:C26"/>
    <mergeCell ref="D25:D26"/>
    <mergeCell ref="A27:A28"/>
    <mergeCell ref="C27:C28"/>
    <mergeCell ref="D27:D28"/>
    <mergeCell ref="A29:A30"/>
    <mergeCell ref="C29:C30"/>
    <mergeCell ref="D29:D30"/>
    <mergeCell ref="A31:A32"/>
    <mergeCell ref="C31:C32"/>
    <mergeCell ref="D31:D32"/>
    <mergeCell ref="A33:A34"/>
    <mergeCell ref="C33:C34"/>
    <mergeCell ref="D33:D34"/>
    <mergeCell ref="A35:A36"/>
    <mergeCell ref="C35:C36"/>
    <mergeCell ref="D35:D36"/>
    <mergeCell ref="A40:A41"/>
    <mergeCell ref="C40:C41"/>
    <mergeCell ref="D40:D41"/>
    <mergeCell ref="A43:A44"/>
    <mergeCell ref="C43:C44"/>
    <mergeCell ref="D43:D44"/>
    <mergeCell ref="A46:A47"/>
    <mergeCell ref="C46:C47"/>
    <mergeCell ref="D46:D47"/>
    <mergeCell ref="A50:A51"/>
    <mergeCell ref="C50:C51"/>
    <mergeCell ref="D50:D51"/>
    <mergeCell ref="A52:A53"/>
    <mergeCell ref="C52:C53"/>
    <mergeCell ref="D52:D53"/>
    <mergeCell ref="A64:C64"/>
    <mergeCell ref="A65:D65"/>
    <mergeCell ref="A66:D66"/>
    <mergeCell ref="A67:D67"/>
    <mergeCell ref="A58:A59"/>
    <mergeCell ref="C58:C59"/>
    <mergeCell ref="D58:D59"/>
    <mergeCell ref="A60:A61"/>
    <mergeCell ref="C60:C61"/>
    <mergeCell ref="D60:D61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5"/>
  <sheetViews>
    <sheetView zoomScale="80" zoomScaleNormal="80" workbookViewId="0">
      <selection activeCell="G12" sqref="G12"/>
    </sheetView>
  </sheetViews>
  <sheetFormatPr defaultColWidth="8.7109375" defaultRowHeight="26.25"/>
  <cols>
    <col min="1" max="1" width="8.7109375" style="7"/>
    <col min="2" max="2" width="90.85546875" style="7" bestFit="1" customWidth="1"/>
    <col min="3" max="3" width="17.7109375" style="7" bestFit="1" customWidth="1"/>
    <col min="4" max="4" width="16.85546875" style="7" bestFit="1" customWidth="1"/>
    <col min="5" max="16384" width="8.7109375" style="7"/>
  </cols>
  <sheetData>
    <row r="1" spans="1:4">
      <c r="A1" s="104" t="s">
        <v>301</v>
      </c>
      <c r="B1" s="105"/>
      <c r="C1" s="83" t="s">
        <v>112</v>
      </c>
      <c r="D1" s="79" t="s">
        <v>65</v>
      </c>
    </row>
    <row r="2" spans="1:4" ht="27" thickBot="1">
      <c r="A2" s="81" t="s">
        <v>302</v>
      </c>
      <c r="B2" s="82"/>
      <c r="C2" s="84"/>
      <c r="D2" s="85"/>
    </row>
    <row r="3" spans="1:4" ht="78.75" thickBot="1">
      <c r="A3" s="10" t="s">
        <v>303</v>
      </c>
      <c r="B3" s="11" t="s">
        <v>516</v>
      </c>
      <c r="C3" s="10"/>
      <c r="D3" s="12">
        <f>C3*90</f>
        <v>0</v>
      </c>
    </row>
    <row r="4" spans="1:4" ht="51">
      <c r="A4" s="69" t="s">
        <v>304</v>
      </c>
      <c r="B4" s="8" t="s">
        <v>305</v>
      </c>
      <c r="C4" s="69"/>
      <c r="D4" s="71">
        <f>C4*60</f>
        <v>0</v>
      </c>
    </row>
    <row r="5" spans="1:4" ht="27" thickBot="1">
      <c r="A5" s="70"/>
      <c r="B5" s="9" t="s">
        <v>306</v>
      </c>
      <c r="C5" s="70"/>
      <c r="D5" s="72"/>
    </row>
    <row r="6" spans="1:4">
      <c r="A6" s="69" t="s">
        <v>307</v>
      </c>
      <c r="B6" s="8" t="s">
        <v>308</v>
      </c>
      <c r="C6" s="69"/>
      <c r="D6" s="71">
        <f>C6*60</f>
        <v>0</v>
      </c>
    </row>
    <row r="7" spans="1:4" ht="27" thickBot="1">
      <c r="A7" s="70"/>
      <c r="B7" s="9" t="s">
        <v>306</v>
      </c>
      <c r="C7" s="70"/>
      <c r="D7" s="72"/>
    </row>
    <row r="8" spans="1:4" ht="78" thickBot="1">
      <c r="A8" s="10" t="s">
        <v>309</v>
      </c>
      <c r="B8" s="11" t="s">
        <v>517</v>
      </c>
      <c r="C8" s="10"/>
      <c r="D8" s="12">
        <f>C8*30</f>
        <v>0</v>
      </c>
    </row>
    <row r="9" spans="1:4" ht="52.5" thickBot="1">
      <c r="A9" s="10" t="s">
        <v>310</v>
      </c>
      <c r="B9" s="11" t="s">
        <v>518</v>
      </c>
      <c r="C9" s="10"/>
      <c r="D9" s="12">
        <f>C9*25</f>
        <v>0</v>
      </c>
    </row>
    <row r="10" spans="1:4" ht="52.5" thickBot="1">
      <c r="A10" s="10" t="s">
        <v>311</v>
      </c>
      <c r="B10" s="11" t="s">
        <v>519</v>
      </c>
      <c r="C10" s="10"/>
      <c r="D10" s="12">
        <f>C10*15</f>
        <v>0</v>
      </c>
    </row>
    <row r="11" spans="1:4">
      <c r="A11" s="69" t="s">
        <v>312</v>
      </c>
      <c r="B11" s="8" t="s">
        <v>313</v>
      </c>
      <c r="C11" s="69"/>
      <c r="D11" s="71">
        <f>C11*25</f>
        <v>0</v>
      </c>
    </row>
    <row r="12" spans="1:4" ht="27" thickBot="1">
      <c r="A12" s="70"/>
      <c r="B12" s="9" t="s">
        <v>314</v>
      </c>
      <c r="C12" s="70"/>
      <c r="D12" s="72"/>
    </row>
    <row r="13" spans="1:4">
      <c r="A13" s="69" t="s">
        <v>315</v>
      </c>
      <c r="B13" s="8" t="s">
        <v>316</v>
      </c>
      <c r="C13" s="69"/>
      <c r="D13" s="71">
        <f>C13*5</f>
        <v>0</v>
      </c>
    </row>
    <row r="14" spans="1:4" ht="27" thickBot="1">
      <c r="A14" s="70"/>
      <c r="B14" s="9" t="s">
        <v>317</v>
      </c>
      <c r="C14" s="70"/>
      <c r="D14" s="72"/>
    </row>
    <row r="15" spans="1:4" ht="51">
      <c r="A15" s="69" t="s">
        <v>318</v>
      </c>
      <c r="B15" s="8" t="s">
        <v>319</v>
      </c>
      <c r="C15" s="69"/>
      <c r="D15" s="71">
        <f>C15*2</f>
        <v>0</v>
      </c>
    </row>
    <row r="16" spans="1:4" ht="27" thickBot="1">
      <c r="A16" s="70"/>
      <c r="B16" s="9" t="s">
        <v>320</v>
      </c>
      <c r="C16" s="70"/>
      <c r="D16" s="72"/>
    </row>
    <row r="17" spans="1:4" ht="51">
      <c r="A17" s="69" t="s">
        <v>321</v>
      </c>
      <c r="B17" s="8" t="s">
        <v>322</v>
      </c>
      <c r="C17" s="69"/>
      <c r="D17" s="71">
        <f>C17*1</f>
        <v>0</v>
      </c>
    </row>
    <row r="18" spans="1:4" ht="27" thickBot="1">
      <c r="A18" s="70"/>
      <c r="B18" s="9" t="s">
        <v>323</v>
      </c>
      <c r="C18" s="70"/>
      <c r="D18" s="72"/>
    </row>
    <row r="19" spans="1:4" ht="103.5" thickBot="1">
      <c r="A19" s="10" t="s">
        <v>324</v>
      </c>
      <c r="B19" s="11" t="s">
        <v>520</v>
      </c>
      <c r="C19" s="10"/>
      <c r="D19" s="12">
        <f>C19*1</f>
        <v>0</v>
      </c>
    </row>
    <row r="20" spans="1:4">
      <c r="A20" s="69" t="s">
        <v>325</v>
      </c>
      <c r="B20" s="8" t="s">
        <v>326</v>
      </c>
      <c r="C20" s="69"/>
      <c r="D20" s="71">
        <f>C20*40/100</f>
        <v>0</v>
      </c>
    </row>
    <row r="21" spans="1:4" ht="27" thickBot="1">
      <c r="A21" s="70"/>
      <c r="B21" s="9" t="s">
        <v>327</v>
      </c>
      <c r="C21" s="70"/>
      <c r="D21" s="72"/>
    </row>
    <row r="22" spans="1:4">
      <c r="A22" s="69" t="s">
        <v>328</v>
      </c>
      <c r="B22" s="8" t="s">
        <v>329</v>
      </c>
      <c r="C22" s="69"/>
      <c r="D22" s="71">
        <f>C22*5/8</f>
        <v>0</v>
      </c>
    </row>
    <row r="23" spans="1:4" ht="27" thickBot="1">
      <c r="A23" s="70"/>
      <c r="B23" s="9" t="s">
        <v>330</v>
      </c>
      <c r="C23" s="70"/>
      <c r="D23" s="72"/>
    </row>
    <row r="24" spans="1:4">
      <c r="A24" s="69" t="s">
        <v>331</v>
      </c>
      <c r="B24" s="8" t="s">
        <v>332</v>
      </c>
      <c r="C24" s="69"/>
      <c r="D24" s="71">
        <f>C24*5/30</f>
        <v>0</v>
      </c>
    </row>
    <row r="25" spans="1:4" ht="27" thickBot="1">
      <c r="A25" s="70"/>
      <c r="B25" s="9" t="s">
        <v>333</v>
      </c>
      <c r="C25" s="70"/>
      <c r="D25" s="72"/>
    </row>
    <row r="26" spans="1:4" ht="76.5">
      <c r="A26" s="69" t="s">
        <v>334</v>
      </c>
      <c r="B26" s="8" t="s">
        <v>335</v>
      </c>
      <c r="C26" s="69"/>
      <c r="D26" s="71">
        <f>C26*10/45</f>
        <v>0</v>
      </c>
    </row>
    <row r="27" spans="1:4" ht="27" thickBot="1">
      <c r="A27" s="70"/>
      <c r="B27" s="9" t="s">
        <v>336</v>
      </c>
      <c r="C27" s="70"/>
      <c r="D27" s="72"/>
    </row>
    <row r="28" spans="1:4" ht="51.75" thickBot="1">
      <c r="A28" s="10" t="s">
        <v>337</v>
      </c>
      <c r="B28" s="11" t="s">
        <v>338</v>
      </c>
      <c r="C28" s="10"/>
      <c r="D28" s="12">
        <v>0</v>
      </c>
    </row>
    <row r="29" spans="1:4" ht="51.75" thickBot="1">
      <c r="A29" s="10" t="s">
        <v>339</v>
      </c>
      <c r="B29" s="11" t="s">
        <v>340</v>
      </c>
      <c r="C29" s="10"/>
      <c r="D29" s="12">
        <v>0</v>
      </c>
    </row>
    <row r="30" spans="1:4" ht="27" thickBot="1">
      <c r="A30" s="73" t="s">
        <v>59</v>
      </c>
      <c r="B30" s="74"/>
      <c r="C30" s="75"/>
      <c r="D30" s="12">
        <f>SUM(D3:D29)</f>
        <v>0</v>
      </c>
    </row>
    <row r="31" spans="1:4">
      <c r="A31" s="94" t="s">
        <v>109</v>
      </c>
      <c r="B31" s="95"/>
      <c r="C31" s="95"/>
      <c r="D31" s="96"/>
    </row>
    <row r="32" spans="1:4">
      <c r="A32" s="97" t="s">
        <v>521</v>
      </c>
      <c r="B32" s="98"/>
      <c r="C32" s="98"/>
      <c r="D32" s="99"/>
    </row>
    <row r="33" spans="1:4">
      <c r="A33" s="97" t="s">
        <v>522</v>
      </c>
      <c r="B33" s="98"/>
      <c r="C33" s="98"/>
      <c r="D33" s="99"/>
    </row>
    <row r="34" spans="1:4">
      <c r="A34" s="97" t="s">
        <v>523</v>
      </c>
      <c r="B34" s="98"/>
      <c r="C34" s="98"/>
      <c r="D34" s="99"/>
    </row>
    <row r="35" spans="1:4" ht="27" thickBot="1">
      <c r="A35" s="111" t="s">
        <v>524</v>
      </c>
      <c r="B35" s="112"/>
      <c r="C35" s="112"/>
      <c r="D35" s="113"/>
    </row>
  </sheetData>
  <mergeCells count="40">
    <mergeCell ref="A1:B1"/>
    <mergeCell ref="A2:B2"/>
    <mergeCell ref="C1:C2"/>
    <mergeCell ref="D1:D2"/>
    <mergeCell ref="A4:A5"/>
    <mergeCell ref="C4:C5"/>
    <mergeCell ref="D4:D5"/>
    <mergeCell ref="A6:A7"/>
    <mergeCell ref="C6:C7"/>
    <mergeCell ref="D6:D7"/>
    <mergeCell ref="A11:A12"/>
    <mergeCell ref="C11:C12"/>
    <mergeCell ref="D11:D12"/>
    <mergeCell ref="A13:A14"/>
    <mergeCell ref="C13:C14"/>
    <mergeCell ref="D13:D14"/>
    <mergeCell ref="A15:A16"/>
    <mergeCell ref="C15:C16"/>
    <mergeCell ref="D15:D16"/>
    <mergeCell ref="A17:A18"/>
    <mergeCell ref="C17:C18"/>
    <mergeCell ref="D17:D18"/>
    <mergeCell ref="A20:A21"/>
    <mergeCell ref="C20:C21"/>
    <mergeCell ref="D20:D21"/>
    <mergeCell ref="A22:A23"/>
    <mergeCell ref="C22:C23"/>
    <mergeCell ref="D22:D23"/>
    <mergeCell ref="A24:A25"/>
    <mergeCell ref="C24:C25"/>
    <mergeCell ref="D24:D25"/>
    <mergeCell ref="A33:D33"/>
    <mergeCell ref="A34:D34"/>
    <mergeCell ref="A35:D35"/>
    <mergeCell ref="A26:A27"/>
    <mergeCell ref="C26:C27"/>
    <mergeCell ref="D26:D27"/>
    <mergeCell ref="A30:C30"/>
    <mergeCell ref="A31:D31"/>
    <mergeCell ref="A32:D3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6"/>
  <sheetViews>
    <sheetView topLeftCell="A103" zoomScale="80" zoomScaleNormal="80" workbookViewId="0">
      <selection activeCell="I4" sqref="I4"/>
    </sheetView>
  </sheetViews>
  <sheetFormatPr defaultColWidth="8.7109375" defaultRowHeight="26.25"/>
  <cols>
    <col min="1" max="1" width="8.7109375" style="7"/>
    <col min="2" max="2" width="94.7109375" style="7" bestFit="1" customWidth="1"/>
    <col min="3" max="3" width="17.7109375" style="7" bestFit="1" customWidth="1"/>
    <col min="4" max="4" width="16.85546875" style="7" bestFit="1" customWidth="1"/>
    <col min="5" max="16384" width="8.7109375" style="7"/>
  </cols>
  <sheetData>
    <row r="1" spans="1:4" ht="30.75" customHeight="1">
      <c r="A1" s="104" t="s">
        <v>341</v>
      </c>
      <c r="B1" s="105"/>
      <c r="C1" s="114" t="s">
        <v>112</v>
      </c>
      <c r="D1" s="108" t="s">
        <v>65</v>
      </c>
    </row>
    <row r="2" spans="1:4" ht="29.25" customHeight="1" thickBot="1">
      <c r="A2" s="81" t="s">
        <v>470</v>
      </c>
      <c r="B2" s="82"/>
      <c r="C2" s="115"/>
      <c r="D2" s="91"/>
    </row>
    <row r="3" spans="1:4" ht="78.75" thickBot="1">
      <c r="A3" s="10" t="s">
        <v>342</v>
      </c>
      <c r="B3" s="11" t="s">
        <v>471</v>
      </c>
      <c r="C3" s="10"/>
      <c r="D3" s="12">
        <f>C3*60</f>
        <v>0</v>
      </c>
    </row>
    <row r="4" spans="1:4" ht="78.75" thickBot="1">
      <c r="A4" s="10" t="s">
        <v>343</v>
      </c>
      <c r="B4" s="11" t="s">
        <v>472</v>
      </c>
      <c r="C4" s="10"/>
      <c r="D4" s="12">
        <f>C4*36</f>
        <v>0</v>
      </c>
    </row>
    <row r="5" spans="1:4" ht="78.75" thickBot="1">
      <c r="A5" s="10" t="s">
        <v>344</v>
      </c>
      <c r="B5" s="11" t="s">
        <v>473</v>
      </c>
      <c r="C5" s="10"/>
      <c r="D5" s="12">
        <f>C5*50</f>
        <v>0</v>
      </c>
    </row>
    <row r="6" spans="1:4" ht="52.5" thickBot="1">
      <c r="A6" s="10" t="s">
        <v>345</v>
      </c>
      <c r="B6" s="11" t="s">
        <v>474</v>
      </c>
      <c r="C6" s="10"/>
      <c r="D6" s="12">
        <f>C6*28</f>
        <v>0</v>
      </c>
    </row>
    <row r="7" spans="1:4" ht="51">
      <c r="A7" s="69" t="s">
        <v>346</v>
      </c>
      <c r="B7" s="8" t="s">
        <v>347</v>
      </c>
      <c r="C7" s="69"/>
      <c r="D7" s="71">
        <f>C7*48</f>
        <v>0</v>
      </c>
    </row>
    <row r="8" spans="1:4" ht="27" thickBot="1">
      <c r="A8" s="70"/>
      <c r="B8" s="9" t="s">
        <v>348</v>
      </c>
      <c r="C8" s="70"/>
      <c r="D8" s="72"/>
    </row>
    <row r="9" spans="1:4" ht="78.75" thickBot="1">
      <c r="A9" s="10" t="s">
        <v>349</v>
      </c>
      <c r="B9" s="11" t="s">
        <v>475</v>
      </c>
      <c r="C9" s="10"/>
      <c r="D9" s="12">
        <f>C9*24</f>
        <v>0</v>
      </c>
    </row>
    <row r="10" spans="1:4" ht="78.75" thickBot="1">
      <c r="A10" s="10" t="s">
        <v>350</v>
      </c>
      <c r="B10" s="11" t="s">
        <v>476</v>
      </c>
      <c r="C10" s="10"/>
      <c r="D10" s="12">
        <f>C10*38</f>
        <v>0</v>
      </c>
    </row>
    <row r="11" spans="1:4" ht="78.75" thickBot="1">
      <c r="A11" s="10" t="s">
        <v>351</v>
      </c>
      <c r="B11" s="11" t="s">
        <v>477</v>
      </c>
      <c r="C11" s="10"/>
      <c r="D11" s="12">
        <f>C11*15</f>
        <v>0</v>
      </c>
    </row>
    <row r="12" spans="1:4" ht="52.5" thickBot="1">
      <c r="A12" s="10" t="s">
        <v>352</v>
      </c>
      <c r="B12" s="11" t="s">
        <v>478</v>
      </c>
      <c r="C12" s="10"/>
      <c r="D12" s="12">
        <f>C12*30</f>
        <v>0</v>
      </c>
    </row>
    <row r="13" spans="1:4">
      <c r="A13" s="69" t="s">
        <v>353</v>
      </c>
      <c r="B13" s="8" t="s">
        <v>354</v>
      </c>
      <c r="C13" s="69"/>
      <c r="D13" s="71">
        <f>C13*30</f>
        <v>0</v>
      </c>
    </row>
    <row r="14" spans="1:4" ht="27" thickBot="1">
      <c r="A14" s="70"/>
      <c r="B14" s="9" t="s">
        <v>355</v>
      </c>
      <c r="C14" s="70"/>
      <c r="D14" s="72"/>
    </row>
    <row r="15" spans="1:4" ht="52.5" thickBot="1">
      <c r="A15" s="10" t="s">
        <v>356</v>
      </c>
      <c r="B15" s="11" t="s">
        <v>479</v>
      </c>
      <c r="C15" s="10"/>
      <c r="D15" s="12">
        <f>C15*24</f>
        <v>0</v>
      </c>
    </row>
    <row r="16" spans="1:4" ht="51">
      <c r="A16" s="69" t="s">
        <v>357</v>
      </c>
      <c r="B16" s="8" t="s">
        <v>358</v>
      </c>
      <c r="C16" s="69"/>
      <c r="D16" s="71">
        <f>C16*18</f>
        <v>0</v>
      </c>
    </row>
    <row r="17" spans="1:4" ht="27" thickBot="1">
      <c r="A17" s="70"/>
      <c r="B17" s="9" t="s">
        <v>359</v>
      </c>
      <c r="C17" s="70"/>
      <c r="D17" s="72"/>
    </row>
    <row r="18" spans="1:4" ht="51">
      <c r="A18" s="69" t="s">
        <v>360</v>
      </c>
      <c r="B18" s="8" t="s">
        <v>361</v>
      </c>
      <c r="C18" s="69"/>
      <c r="D18" s="71">
        <f>C18*25</f>
        <v>0</v>
      </c>
    </row>
    <row r="19" spans="1:4" ht="27" thickBot="1">
      <c r="A19" s="70"/>
      <c r="B19" s="9" t="s">
        <v>362</v>
      </c>
      <c r="C19" s="70"/>
      <c r="D19" s="72"/>
    </row>
    <row r="20" spans="1:4" ht="78" thickBot="1">
      <c r="A20" s="10" t="s">
        <v>363</v>
      </c>
      <c r="B20" s="11" t="s">
        <v>480</v>
      </c>
      <c r="C20" s="10"/>
      <c r="D20" s="12">
        <f>C20*60</f>
        <v>0</v>
      </c>
    </row>
    <row r="21" spans="1:4" ht="78" thickBot="1">
      <c r="A21" s="10" t="s">
        <v>364</v>
      </c>
      <c r="B21" s="11" t="s">
        <v>481</v>
      </c>
      <c r="C21" s="10"/>
      <c r="D21" s="12">
        <f>C21*50</f>
        <v>0</v>
      </c>
    </row>
    <row r="22" spans="1:4" ht="78" thickBot="1">
      <c r="A22" s="10" t="s">
        <v>365</v>
      </c>
      <c r="B22" s="11" t="s">
        <v>482</v>
      </c>
      <c r="C22" s="10"/>
      <c r="D22" s="12">
        <f>C22*35</f>
        <v>0</v>
      </c>
    </row>
    <row r="23" spans="1:4" ht="78" thickBot="1">
      <c r="A23" s="10" t="s">
        <v>366</v>
      </c>
      <c r="B23" s="11" t="s">
        <v>483</v>
      </c>
      <c r="C23" s="10"/>
      <c r="D23" s="12">
        <f>C23*25</f>
        <v>0</v>
      </c>
    </row>
    <row r="24" spans="1:4" ht="78" thickBot="1">
      <c r="A24" s="10" t="s">
        <v>367</v>
      </c>
      <c r="B24" s="11" t="s">
        <v>484</v>
      </c>
      <c r="C24" s="10"/>
      <c r="D24" s="12">
        <f>C24*20</f>
        <v>0</v>
      </c>
    </row>
    <row r="25" spans="1:4" ht="78" thickBot="1">
      <c r="A25" s="10" t="s">
        <v>368</v>
      </c>
      <c r="B25" s="11" t="s">
        <v>485</v>
      </c>
      <c r="C25" s="10"/>
      <c r="D25" s="12">
        <f>C25*15</f>
        <v>0</v>
      </c>
    </row>
    <row r="26" spans="1:4" ht="78" thickBot="1">
      <c r="A26" s="10" t="s">
        <v>369</v>
      </c>
      <c r="B26" s="11" t="s">
        <v>486</v>
      </c>
      <c r="C26" s="10"/>
      <c r="D26" s="12">
        <f>C26*10</f>
        <v>0</v>
      </c>
    </row>
    <row r="27" spans="1:4" ht="104.25" thickBot="1">
      <c r="A27" s="10" t="s">
        <v>370</v>
      </c>
      <c r="B27" s="11" t="s">
        <v>487</v>
      </c>
      <c r="C27" s="10"/>
      <c r="D27" s="12">
        <f>C27*6</f>
        <v>0</v>
      </c>
    </row>
    <row r="28" spans="1:4" ht="51">
      <c r="A28" s="69" t="s">
        <v>371</v>
      </c>
      <c r="B28" s="8" t="s">
        <v>372</v>
      </c>
      <c r="C28" s="69"/>
      <c r="D28" s="71">
        <f>C28*2</f>
        <v>0</v>
      </c>
    </row>
    <row r="29" spans="1:4" ht="27" thickBot="1">
      <c r="A29" s="70"/>
      <c r="B29" s="9" t="s">
        <v>373</v>
      </c>
      <c r="C29" s="70"/>
      <c r="D29" s="72"/>
    </row>
    <row r="30" spans="1:4" ht="78.75" thickBot="1">
      <c r="A30" s="10" t="s">
        <v>374</v>
      </c>
      <c r="B30" s="11" t="s">
        <v>488</v>
      </c>
      <c r="C30" s="10"/>
      <c r="D30" s="12">
        <f>C30*6</f>
        <v>0</v>
      </c>
    </row>
    <row r="31" spans="1:4" ht="52.5" thickBot="1">
      <c r="A31" s="10" t="s">
        <v>375</v>
      </c>
      <c r="B31" s="11" t="s">
        <v>489</v>
      </c>
      <c r="C31" s="10"/>
      <c r="D31" s="12">
        <f>C31*5</f>
        <v>0</v>
      </c>
    </row>
    <row r="32" spans="1:4" ht="78.75" thickBot="1">
      <c r="A32" s="10" t="s">
        <v>376</v>
      </c>
      <c r="B32" s="11" t="s">
        <v>490</v>
      </c>
      <c r="C32" s="10"/>
      <c r="D32" s="12">
        <f>C32*10</f>
        <v>0</v>
      </c>
    </row>
    <row r="33" spans="1:4" ht="52.5" thickBot="1">
      <c r="A33" s="10" t="s">
        <v>377</v>
      </c>
      <c r="B33" s="11" t="s">
        <v>491</v>
      </c>
      <c r="C33" s="10"/>
      <c r="D33" s="12">
        <f>C33*5</f>
        <v>0</v>
      </c>
    </row>
    <row r="34" spans="1:4" ht="52.5" thickBot="1">
      <c r="A34" s="10" t="s">
        <v>378</v>
      </c>
      <c r="B34" s="11" t="s">
        <v>492</v>
      </c>
      <c r="C34" s="10"/>
      <c r="D34" s="12">
        <f>C34*3</f>
        <v>0</v>
      </c>
    </row>
    <row r="35" spans="1:4" ht="51">
      <c r="A35" s="69" t="s">
        <v>379</v>
      </c>
      <c r="B35" s="8" t="s">
        <v>380</v>
      </c>
      <c r="C35" s="69"/>
      <c r="D35" s="71">
        <f>C35*3</f>
        <v>0</v>
      </c>
    </row>
    <row r="36" spans="1:4" ht="27" thickBot="1">
      <c r="A36" s="70"/>
      <c r="B36" s="9" t="s">
        <v>381</v>
      </c>
      <c r="C36" s="70"/>
      <c r="D36" s="72"/>
    </row>
    <row r="37" spans="1:4" ht="52.5" thickBot="1">
      <c r="A37" s="10" t="s">
        <v>382</v>
      </c>
      <c r="B37" s="11" t="s">
        <v>493</v>
      </c>
      <c r="C37" s="10"/>
      <c r="D37" s="12">
        <f>C37*5</f>
        <v>0</v>
      </c>
    </row>
    <row r="38" spans="1:4">
      <c r="A38" s="69" t="s">
        <v>383</v>
      </c>
      <c r="B38" s="8" t="s">
        <v>384</v>
      </c>
      <c r="C38" s="69"/>
      <c r="D38" s="71">
        <f>C38*4</f>
        <v>0</v>
      </c>
    </row>
    <row r="39" spans="1:4" ht="27" thickBot="1">
      <c r="A39" s="70"/>
      <c r="B39" s="9" t="s">
        <v>385</v>
      </c>
      <c r="C39" s="70"/>
      <c r="D39" s="72"/>
    </row>
    <row r="40" spans="1:4" ht="51">
      <c r="A40" s="69" t="s">
        <v>386</v>
      </c>
      <c r="B40" s="8" t="s">
        <v>387</v>
      </c>
      <c r="C40" s="69"/>
      <c r="D40" s="71">
        <f>C40*2</f>
        <v>0</v>
      </c>
    </row>
    <row r="41" spans="1:4" ht="27" thickBot="1">
      <c r="A41" s="70"/>
      <c r="B41" s="9" t="s">
        <v>373</v>
      </c>
      <c r="C41" s="70"/>
      <c r="D41" s="72"/>
    </row>
    <row r="42" spans="1:4" ht="78.75" thickBot="1">
      <c r="A42" s="10" t="s">
        <v>388</v>
      </c>
      <c r="B42" s="11" t="s">
        <v>494</v>
      </c>
      <c r="C42" s="10"/>
      <c r="D42" s="12">
        <f>C42*1</f>
        <v>0</v>
      </c>
    </row>
    <row r="43" spans="1:4" ht="51.75" thickBot="1">
      <c r="A43" s="10" t="s">
        <v>389</v>
      </c>
      <c r="B43" s="11" t="s">
        <v>495</v>
      </c>
      <c r="C43" s="10"/>
      <c r="D43" s="12">
        <f>C43*2</f>
        <v>0</v>
      </c>
    </row>
    <row r="44" spans="1:4" ht="78.75" thickBot="1">
      <c r="A44" s="10" t="s">
        <v>390</v>
      </c>
      <c r="B44" s="11" t="s">
        <v>496</v>
      </c>
      <c r="C44" s="10"/>
      <c r="D44" s="12">
        <f>C44*10</f>
        <v>0</v>
      </c>
    </row>
    <row r="45" spans="1:4" ht="78.75" thickBot="1">
      <c r="A45" s="10" t="s">
        <v>391</v>
      </c>
      <c r="B45" s="11" t="s">
        <v>497</v>
      </c>
      <c r="C45" s="10"/>
      <c r="D45" s="12">
        <f>C45*8</f>
        <v>0</v>
      </c>
    </row>
    <row r="46" spans="1:4">
      <c r="A46" s="69" t="s">
        <v>392</v>
      </c>
      <c r="B46" s="8" t="s">
        <v>393</v>
      </c>
      <c r="C46" s="69"/>
      <c r="D46" s="71">
        <f>C46*2</f>
        <v>0</v>
      </c>
    </row>
    <row r="47" spans="1:4" ht="27" thickBot="1">
      <c r="A47" s="70"/>
      <c r="B47" s="9" t="s">
        <v>373</v>
      </c>
      <c r="C47" s="70"/>
      <c r="D47" s="72"/>
    </row>
    <row r="48" spans="1:4">
      <c r="A48" s="69" t="s">
        <v>394</v>
      </c>
      <c r="B48" s="8" t="s">
        <v>395</v>
      </c>
      <c r="C48" s="69"/>
      <c r="D48" s="71">
        <f>C48*1</f>
        <v>0</v>
      </c>
    </row>
    <row r="49" spans="1:4" ht="27" thickBot="1">
      <c r="A49" s="70"/>
      <c r="B49" s="9" t="s">
        <v>396</v>
      </c>
      <c r="C49" s="70"/>
      <c r="D49" s="72"/>
    </row>
    <row r="50" spans="1:4" ht="51">
      <c r="A50" s="69" t="s">
        <v>397</v>
      </c>
      <c r="B50" s="8" t="s">
        <v>398</v>
      </c>
      <c r="C50" s="69"/>
      <c r="D50" s="71">
        <f>C50*4</f>
        <v>0</v>
      </c>
    </row>
    <row r="51" spans="1:4" ht="27" thickBot="1">
      <c r="A51" s="70"/>
      <c r="B51" s="9" t="s">
        <v>385</v>
      </c>
      <c r="C51" s="70"/>
      <c r="D51" s="72"/>
    </row>
    <row r="52" spans="1:4">
      <c r="A52" s="69" t="s">
        <v>399</v>
      </c>
      <c r="B52" s="8" t="s">
        <v>400</v>
      </c>
      <c r="C52" s="69"/>
      <c r="D52" s="71">
        <f>C52*2</f>
        <v>0</v>
      </c>
    </row>
    <row r="53" spans="1:4" ht="27" thickBot="1">
      <c r="A53" s="70"/>
      <c r="B53" s="9" t="s">
        <v>373</v>
      </c>
      <c r="C53" s="70"/>
      <c r="D53" s="72"/>
    </row>
    <row r="54" spans="1:4" ht="52.5" thickBot="1">
      <c r="A54" s="10" t="s">
        <v>401</v>
      </c>
      <c r="B54" s="11" t="s">
        <v>498</v>
      </c>
      <c r="C54" s="10"/>
      <c r="D54" s="12">
        <f>C54*4</f>
        <v>0</v>
      </c>
    </row>
    <row r="55" spans="1:4" ht="52.5" thickBot="1">
      <c r="A55" s="10" t="s">
        <v>402</v>
      </c>
      <c r="B55" s="11" t="s">
        <v>499</v>
      </c>
      <c r="C55" s="10"/>
      <c r="D55" s="12">
        <f>C55*2</f>
        <v>0</v>
      </c>
    </row>
    <row r="56" spans="1:4">
      <c r="A56" s="69" t="s">
        <v>403</v>
      </c>
      <c r="B56" s="8" t="s">
        <v>404</v>
      </c>
      <c r="C56" s="69"/>
      <c r="D56" s="71">
        <f>IF(C56&gt;10,10,C56)</f>
        <v>0</v>
      </c>
    </row>
    <row r="57" spans="1:4" ht="53.25" thickBot="1">
      <c r="A57" s="70"/>
      <c r="B57" s="9" t="s">
        <v>405</v>
      </c>
      <c r="C57" s="70"/>
      <c r="D57" s="72"/>
    </row>
    <row r="58" spans="1:4" ht="51">
      <c r="A58" s="69" t="s">
        <v>406</v>
      </c>
      <c r="B58" s="8" t="s">
        <v>407</v>
      </c>
      <c r="C58" s="69"/>
      <c r="D58" s="71">
        <f>C58*4</f>
        <v>0</v>
      </c>
    </row>
    <row r="59" spans="1:4" ht="27" thickBot="1">
      <c r="A59" s="70"/>
      <c r="B59" s="9" t="s">
        <v>385</v>
      </c>
      <c r="C59" s="70"/>
      <c r="D59" s="72"/>
    </row>
    <row r="60" spans="1:4" ht="51">
      <c r="A60" s="69" t="s">
        <v>408</v>
      </c>
      <c r="B60" s="8" t="s">
        <v>409</v>
      </c>
      <c r="C60" s="69"/>
      <c r="D60" s="71">
        <f>C60*5</f>
        <v>0</v>
      </c>
    </row>
    <row r="61" spans="1:4" ht="27" thickBot="1">
      <c r="A61" s="70"/>
      <c r="B61" s="9" t="s">
        <v>385</v>
      </c>
      <c r="C61" s="70"/>
      <c r="D61" s="72"/>
    </row>
    <row r="62" spans="1:4" ht="51.75" thickBot="1">
      <c r="A62" s="10" t="s">
        <v>410</v>
      </c>
      <c r="B62" s="11" t="s">
        <v>500</v>
      </c>
      <c r="C62" s="10"/>
      <c r="D62" s="12">
        <f>C62*5</f>
        <v>0</v>
      </c>
    </row>
    <row r="63" spans="1:4" ht="104.25" thickBot="1">
      <c r="A63" s="10" t="s">
        <v>411</v>
      </c>
      <c r="B63" s="11" t="s">
        <v>501</v>
      </c>
      <c r="C63" s="10"/>
      <c r="D63" s="12">
        <f>C63*15</f>
        <v>0</v>
      </c>
    </row>
    <row r="64" spans="1:4" ht="76.5">
      <c r="A64" s="69" t="s">
        <v>412</v>
      </c>
      <c r="B64" s="8" t="s">
        <v>413</v>
      </c>
      <c r="C64" s="69"/>
      <c r="D64" s="71">
        <f>C64*8</f>
        <v>0</v>
      </c>
    </row>
    <row r="65" spans="1:4" ht="27" thickBot="1">
      <c r="A65" s="70"/>
      <c r="B65" s="9" t="s">
        <v>414</v>
      </c>
      <c r="C65" s="70"/>
      <c r="D65" s="72"/>
    </row>
    <row r="66" spans="1:4" ht="53.25" thickBot="1">
      <c r="A66" s="10" t="s">
        <v>415</v>
      </c>
      <c r="B66" s="11" t="s">
        <v>502</v>
      </c>
      <c r="C66" s="10"/>
      <c r="D66" s="12">
        <f>C66*10</f>
        <v>0</v>
      </c>
    </row>
    <row r="67" spans="1:4" ht="53.25" thickBot="1">
      <c r="A67" s="10" t="s">
        <v>416</v>
      </c>
      <c r="B67" s="11" t="s">
        <v>503</v>
      </c>
      <c r="C67" s="10"/>
      <c r="D67" s="12">
        <f>C67*45</f>
        <v>0</v>
      </c>
    </row>
    <row r="68" spans="1:4" ht="51">
      <c r="A68" s="69" t="s">
        <v>417</v>
      </c>
      <c r="B68" s="8" t="s">
        <v>418</v>
      </c>
      <c r="C68" s="69"/>
      <c r="D68" s="71">
        <f>C68*10</f>
        <v>0</v>
      </c>
    </row>
    <row r="69" spans="1:4" ht="27" thickBot="1">
      <c r="A69" s="70"/>
      <c r="B69" s="9" t="s">
        <v>419</v>
      </c>
      <c r="C69" s="70"/>
      <c r="D69" s="72"/>
    </row>
    <row r="70" spans="1:4">
      <c r="A70" s="69" t="s">
        <v>420</v>
      </c>
      <c r="B70" s="8" t="s">
        <v>421</v>
      </c>
      <c r="C70" s="69"/>
      <c r="D70" s="71">
        <f>C70*5</f>
        <v>0</v>
      </c>
    </row>
    <row r="71" spans="1:4" ht="27" thickBot="1">
      <c r="A71" s="70"/>
      <c r="B71" s="9" t="s">
        <v>422</v>
      </c>
      <c r="C71" s="70"/>
      <c r="D71" s="72"/>
    </row>
    <row r="72" spans="1:4">
      <c r="A72" s="69" t="s">
        <v>423</v>
      </c>
      <c r="B72" s="8" t="s">
        <v>424</v>
      </c>
      <c r="C72" s="69"/>
      <c r="D72" s="71">
        <f>C72*36</f>
        <v>0</v>
      </c>
    </row>
    <row r="73" spans="1:4" ht="27" thickBot="1">
      <c r="A73" s="70"/>
      <c r="B73" s="9" t="s">
        <v>425</v>
      </c>
      <c r="C73" s="70"/>
      <c r="D73" s="72"/>
    </row>
    <row r="74" spans="1:4" ht="51">
      <c r="A74" s="69" t="s">
        <v>426</v>
      </c>
      <c r="B74" s="8" t="s">
        <v>427</v>
      </c>
      <c r="C74" s="69"/>
      <c r="D74" s="71">
        <f>C74*15</f>
        <v>0</v>
      </c>
    </row>
    <row r="75" spans="1:4" ht="27" thickBot="1">
      <c r="A75" s="70"/>
      <c r="B75" s="9" t="s">
        <v>428</v>
      </c>
      <c r="C75" s="70"/>
      <c r="D75" s="72"/>
    </row>
    <row r="76" spans="1:4" ht="51.75" thickBot="1">
      <c r="A76" s="10" t="s">
        <v>429</v>
      </c>
      <c r="B76" s="11" t="s">
        <v>504</v>
      </c>
      <c r="C76" s="10"/>
      <c r="D76" s="12">
        <f>C76*15</f>
        <v>0</v>
      </c>
    </row>
    <row r="77" spans="1:4">
      <c r="A77" s="69" t="s">
        <v>430</v>
      </c>
      <c r="B77" s="8" t="s">
        <v>431</v>
      </c>
      <c r="C77" s="69"/>
      <c r="D77" s="71">
        <f>C77*36</f>
        <v>0</v>
      </c>
    </row>
    <row r="78" spans="1:4" ht="27" thickBot="1">
      <c r="A78" s="70"/>
      <c r="B78" s="9" t="s">
        <v>425</v>
      </c>
      <c r="C78" s="70"/>
      <c r="D78" s="72"/>
    </row>
    <row r="79" spans="1:4" ht="51.75" thickBot="1">
      <c r="A79" s="10" t="s">
        <v>432</v>
      </c>
      <c r="B79" s="11" t="s">
        <v>505</v>
      </c>
      <c r="C79" s="10"/>
      <c r="D79" s="12">
        <f>C79*20</f>
        <v>0</v>
      </c>
    </row>
    <row r="80" spans="1:4" ht="78" thickBot="1">
      <c r="A80" s="10" t="s">
        <v>433</v>
      </c>
      <c r="B80" s="11" t="s">
        <v>506</v>
      </c>
      <c r="C80" s="10"/>
      <c r="D80" s="12">
        <f>C80*15</f>
        <v>0</v>
      </c>
    </row>
    <row r="81" spans="1:4" ht="52.5" thickBot="1">
      <c r="A81" s="10" t="s">
        <v>434</v>
      </c>
      <c r="B81" s="11" t="s">
        <v>507</v>
      </c>
      <c r="C81" s="10"/>
      <c r="D81" s="12">
        <f>C81*10</f>
        <v>0</v>
      </c>
    </row>
    <row r="82" spans="1:4" ht="51">
      <c r="A82" s="69" t="s">
        <v>435</v>
      </c>
      <c r="B82" s="8" t="s">
        <v>436</v>
      </c>
      <c r="C82" s="69"/>
      <c r="D82" s="71">
        <f>C82*4</f>
        <v>0</v>
      </c>
    </row>
    <row r="83" spans="1:4" ht="27" thickBot="1">
      <c r="A83" s="70"/>
      <c r="B83" s="9" t="s">
        <v>437</v>
      </c>
      <c r="C83" s="70"/>
      <c r="D83" s="72"/>
    </row>
    <row r="84" spans="1:4">
      <c r="A84" s="69" t="s">
        <v>438</v>
      </c>
      <c r="B84" s="8" t="s">
        <v>439</v>
      </c>
      <c r="C84" s="69"/>
      <c r="D84" s="71">
        <f>C84*8</f>
        <v>0</v>
      </c>
    </row>
    <row r="85" spans="1:4" ht="27" thickBot="1">
      <c r="A85" s="70"/>
      <c r="B85" s="9" t="s">
        <v>414</v>
      </c>
      <c r="C85" s="70"/>
      <c r="D85" s="72"/>
    </row>
    <row r="86" spans="1:4" ht="78.75" thickBot="1">
      <c r="A86" s="10" t="s">
        <v>440</v>
      </c>
      <c r="B86" s="11" t="s">
        <v>508</v>
      </c>
      <c r="C86" s="10"/>
      <c r="D86" s="12">
        <f>C86*22</f>
        <v>0</v>
      </c>
    </row>
    <row r="87" spans="1:4">
      <c r="A87" s="69" t="s">
        <v>441</v>
      </c>
      <c r="B87" s="8" t="s">
        <v>442</v>
      </c>
      <c r="C87" s="69"/>
      <c r="D87" s="71">
        <f>C87*15</f>
        <v>0</v>
      </c>
    </row>
    <row r="88" spans="1:4" ht="27" thickBot="1">
      <c r="A88" s="70"/>
      <c r="B88" s="9" t="s">
        <v>428</v>
      </c>
      <c r="C88" s="70"/>
      <c r="D88" s="72"/>
    </row>
    <row r="89" spans="1:4" ht="103.5" thickBot="1">
      <c r="A89" s="10" t="s">
        <v>443</v>
      </c>
      <c r="B89" s="11" t="s">
        <v>509</v>
      </c>
      <c r="C89" s="10"/>
      <c r="D89" s="12">
        <f>C89*10</f>
        <v>0</v>
      </c>
    </row>
    <row r="90" spans="1:4" ht="78.75" thickBot="1">
      <c r="A90" s="10" t="s">
        <v>444</v>
      </c>
      <c r="B90" s="11" t="s">
        <v>510</v>
      </c>
      <c r="C90" s="10"/>
      <c r="D90" s="12">
        <f>C90*15</f>
        <v>0</v>
      </c>
    </row>
    <row r="91" spans="1:4" ht="78.75" thickBot="1">
      <c r="A91" s="10" t="s">
        <v>445</v>
      </c>
      <c r="B91" s="11" t="s">
        <v>511</v>
      </c>
      <c r="C91" s="10"/>
      <c r="D91" s="12">
        <f>C91*10</f>
        <v>0</v>
      </c>
    </row>
    <row r="92" spans="1:4">
      <c r="A92" s="69" t="s">
        <v>446</v>
      </c>
      <c r="B92" s="8" t="s">
        <v>447</v>
      </c>
      <c r="C92" s="69"/>
      <c r="D92" s="71">
        <f>C92*2</f>
        <v>0</v>
      </c>
    </row>
    <row r="93" spans="1:4" ht="27" thickBot="1">
      <c r="A93" s="70"/>
      <c r="B93" s="9" t="s">
        <v>373</v>
      </c>
      <c r="C93" s="70"/>
      <c r="D93" s="72"/>
    </row>
    <row r="94" spans="1:4" ht="52.5" thickBot="1">
      <c r="A94" s="10" t="s">
        <v>448</v>
      </c>
      <c r="B94" s="11" t="s">
        <v>512</v>
      </c>
      <c r="C94" s="10"/>
      <c r="D94" s="12">
        <f>C94*3</f>
        <v>0</v>
      </c>
    </row>
    <row r="95" spans="1:4">
      <c r="A95" s="69" t="s">
        <v>449</v>
      </c>
      <c r="B95" s="8" t="s">
        <v>450</v>
      </c>
      <c r="C95" s="69"/>
      <c r="D95" s="71">
        <f>C95*15</f>
        <v>0</v>
      </c>
    </row>
    <row r="96" spans="1:4" ht="27" thickBot="1">
      <c r="A96" s="70"/>
      <c r="B96" s="9" t="s">
        <v>428</v>
      </c>
      <c r="C96" s="70"/>
      <c r="D96" s="72"/>
    </row>
    <row r="97" spans="1:4" ht="51">
      <c r="A97" s="69" t="s">
        <v>451</v>
      </c>
      <c r="B97" s="8" t="s">
        <v>452</v>
      </c>
      <c r="C97" s="69"/>
      <c r="D97" s="71">
        <f>C97*26</f>
        <v>0</v>
      </c>
    </row>
    <row r="98" spans="1:4" ht="27" thickBot="1">
      <c r="A98" s="70"/>
      <c r="B98" s="9" t="s">
        <v>453</v>
      </c>
      <c r="C98" s="70"/>
      <c r="D98" s="72"/>
    </row>
    <row r="99" spans="1:4" ht="78.75" thickBot="1">
      <c r="A99" s="10" t="s">
        <v>454</v>
      </c>
      <c r="B99" s="11" t="s">
        <v>513</v>
      </c>
      <c r="C99" s="10"/>
      <c r="D99" s="12">
        <f>C99*18</f>
        <v>0</v>
      </c>
    </row>
    <row r="100" spans="1:4" ht="51">
      <c r="A100" s="69" t="s">
        <v>455</v>
      </c>
      <c r="B100" s="8" t="s">
        <v>456</v>
      </c>
      <c r="C100" s="69"/>
      <c r="D100" s="71">
        <f>C100*14</f>
        <v>0</v>
      </c>
    </row>
    <row r="101" spans="1:4" ht="27" thickBot="1">
      <c r="A101" s="70"/>
      <c r="B101" s="9" t="s">
        <v>457</v>
      </c>
      <c r="C101" s="70"/>
      <c r="D101" s="72"/>
    </row>
    <row r="102" spans="1:4" ht="78.75" thickBot="1">
      <c r="A102" s="10" t="s">
        <v>458</v>
      </c>
      <c r="B102" s="11" t="s">
        <v>514</v>
      </c>
      <c r="C102" s="10"/>
      <c r="D102" s="12">
        <f>C102*8</f>
        <v>0</v>
      </c>
    </row>
    <row r="103" spans="1:4">
      <c r="A103" s="69" t="s">
        <v>459</v>
      </c>
      <c r="B103" s="8" t="s">
        <v>460</v>
      </c>
      <c r="C103" s="69"/>
      <c r="D103" s="71">
        <f>C103*4</f>
        <v>0</v>
      </c>
    </row>
    <row r="104" spans="1:4" ht="27" thickBot="1">
      <c r="A104" s="70"/>
      <c r="B104" s="9" t="s">
        <v>385</v>
      </c>
      <c r="C104" s="70"/>
      <c r="D104" s="72"/>
    </row>
    <row r="105" spans="1:4" ht="27" thickBot="1">
      <c r="A105" s="73" t="s">
        <v>59</v>
      </c>
      <c r="B105" s="74"/>
      <c r="C105" s="75"/>
      <c r="D105" s="12">
        <f>SUM(D3:D104)</f>
        <v>0</v>
      </c>
    </row>
    <row r="106" spans="1:4" ht="27" thickBot="1">
      <c r="A106" s="86" t="s">
        <v>515</v>
      </c>
      <c r="B106" s="87"/>
      <c r="C106" s="87"/>
      <c r="D106" s="88"/>
    </row>
  </sheetData>
  <mergeCells count="93">
    <mergeCell ref="A1:B1"/>
    <mergeCell ref="A2:B2"/>
    <mergeCell ref="C1:C2"/>
    <mergeCell ref="D1:D2"/>
    <mergeCell ref="A7:A8"/>
    <mergeCell ref="C7:C8"/>
    <mergeCell ref="D7:D8"/>
    <mergeCell ref="A13:A14"/>
    <mergeCell ref="C13:C14"/>
    <mergeCell ref="D13:D14"/>
    <mergeCell ref="A16:A17"/>
    <mergeCell ref="C16:C17"/>
    <mergeCell ref="D16:D17"/>
    <mergeCell ref="A18:A19"/>
    <mergeCell ref="C18:C19"/>
    <mergeCell ref="D18:D19"/>
    <mergeCell ref="A28:A29"/>
    <mergeCell ref="C28:C29"/>
    <mergeCell ref="D28:D29"/>
    <mergeCell ref="A35:A36"/>
    <mergeCell ref="C35:C36"/>
    <mergeCell ref="D35:D36"/>
    <mergeCell ref="A38:A39"/>
    <mergeCell ref="C38:C39"/>
    <mergeCell ref="D38:D39"/>
    <mergeCell ref="A40:A41"/>
    <mergeCell ref="C40:C41"/>
    <mergeCell ref="D40:D41"/>
    <mergeCell ref="A46:A47"/>
    <mergeCell ref="C46:C47"/>
    <mergeCell ref="D46:D47"/>
    <mergeCell ref="A48:A49"/>
    <mergeCell ref="C48:C49"/>
    <mergeCell ref="D48:D49"/>
    <mergeCell ref="A50:A51"/>
    <mergeCell ref="C50:C51"/>
    <mergeCell ref="D50:D51"/>
    <mergeCell ref="A52:A53"/>
    <mergeCell ref="C52:C53"/>
    <mergeCell ref="D52:D53"/>
    <mergeCell ref="A56:A57"/>
    <mergeCell ref="C56:C57"/>
    <mergeCell ref="D56:D57"/>
    <mergeCell ref="A58:A59"/>
    <mergeCell ref="C58:C59"/>
    <mergeCell ref="D58:D59"/>
    <mergeCell ref="A60:A61"/>
    <mergeCell ref="C60:C61"/>
    <mergeCell ref="D60:D61"/>
    <mergeCell ref="A64:A65"/>
    <mergeCell ref="C64:C65"/>
    <mergeCell ref="D64:D65"/>
    <mergeCell ref="A68:A69"/>
    <mergeCell ref="C68:C69"/>
    <mergeCell ref="D68:D69"/>
    <mergeCell ref="A70:A71"/>
    <mergeCell ref="C70:C71"/>
    <mergeCell ref="D70:D71"/>
    <mergeCell ref="A72:A73"/>
    <mergeCell ref="C72:C73"/>
    <mergeCell ref="D72:D73"/>
    <mergeCell ref="A74:A75"/>
    <mergeCell ref="C74:C75"/>
    <mergeCell ref="D74:D75"/>
    <mergeCell ref="A77:A78"/>
    <mergeCell ref="C77:C78"/>
    <mergeCell ref="D77:D78"/>
    <mergeCell ref="A82:A83"/>
    <mergeCell ref="C82:C83"/>
    <mergeCell ref="D82:D83"/>
    <mergeCell ref="A84:A85"/>
    <mergeCell ref="C84:C85"/>
    <mergeCell ref="D84:D85"/>
    <mergeCell ref="A87:A88"/>
    <mergeCell ref="C87:C88"/>
    <mergeCell ref="D87:D88"/>
    <mergeCell ref="A92:A93"/>
    <mergeCell ref="C92:C93"/>
    <mergeCell ref="D92:D93"/>
    <mergeCell ref="A95:A96"/>
    <mergeCell ref="C95:C96"/>
    <mergeCell ref="D95:D96"/>
    <mergeCell ref="A97:A98"/>
    <mergeCell ref="C97:C98"/>
    <mergeCell ref="D97:D98"/>
    <mergeCell ref="A105:C105"/>
    <mergeCell ref="A106:D106"/>
    <mergeCell ref="A100:A101"/>
    <mergeCell ref="C100:C101"/>
    <mergeCell ref="D100:D101"/>
    <mergeCell ref="A103:A104"/>
    <mergeCell ref="C103:C104"/>
    <mergeCell ref="D103:D10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TOTAIS</vt:lpstr>
      <vt:lpstr>CAMPO I</vt:lpstr>
      <vt:lpstr>CAMPO II</vt:lpstr>
      <vt:lpstr>CAMPO III</vt:lpstr>
      <vt:lpstr>CAMPO IV</vt:lpstr>
      <vt:lpstr>CAMPO V</vt:lpstr>
      <vt:lpstr>CAMPO VI</vt:lpstr>
      <vt:lpstr>CAMPO VII</vt:lpstr>
      <vt:lpstr>CAMPO VIII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VANUSSA</cp:lastModifiedBy>
  <cp:lastPrinted>2019-03-16T17:19:22Z</cp:lastPrinted>
  <dcterms:created xsi:type="dcterms:W3CDTF">2019-03-16T15:43:54Z</dcterms:created>
  <dcterms:modified xsi:type="dcterms:W3CDTF">2021-05-25T14:14:36Z</dcterms:modified>
</cp:coreProperties>
</file>